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int Hidden\"/>
    </mc:Choice>
  </mc:AlternateContent>
  <bookViews>
    <workbookView xWindow="0" yWindow="0" windowWidth="20490" windowHeight="6855" tabRatio="823" activeTab="2"/>
  </bookViews>
  <sheets>
    <sheet name="PEH TERAMPIL MAX" sheetId="26" r:id="rId1"/>
    <sheet name="PEH AHLI MAX" sheetId="27" r:id="rId2"/>
    <sheet name="Rekap" sheetId="28" r:id="rId3"/>
  </sheets>
  <definedNames>
    <definedName name="_xlnm._FilterDatabase" localSheetId="1" hidden="1">'PEH AHLI MAX'!$A$3:$Y$426</definedName>
    <definedName name="_xlnm._FilterDatabase" localSheetId="0" hidden="1">'PEH TERAMPIL MAX'!$A$3:$Q$310</definedName>
    <definedName name="_xlnm.Print_Area" localSheetId="1">'PEH AHLI MAX'!$A$1:$Q$432</definedName>
    <definedName name="_xlnm.Print_Area" localSheetId="0">'PEH TERAMPIL MAX'!$A$1:$Q$317</definedName>
    <definedName name="_xlnm.Print_Titles" localSheetId="1">'PEH AHLI MAX'!$3:$3</definedName>
    <definedName name="_xlnm.Print_Titles" localSheetId="0">'PEH TERAMPIL MAX'!$3:$3</definedName>
  </definedNames>
  <calcPr calcId="152511"/>
</workbook>
</file>

<file path=xl/calcChain.xml><?xml version="1.0" encoding="utf-8"?>
<calcChain xmlns="http://schemas.openxmlformats.org/spreadsheetml/2006/main">
  <c r="O261" i="26" l="1"/>
  <c r="H4" i="28"/>
  <c r="H5" i="28"/>
  <c r="H6" i="28"/>
  <c r="H7" i="28"/>
  <c r="H8" i="28"/>
  <c r="H9" i="28"/>
  <c r="H3" i="28"/>
  <c r="C10" i="28"/>
  <c r="D10" i="28"/>
  <c r="E10" i="28"/>
  <c r="F10" i="28"/>
  <c r="G10" i="28"/>
  <c r="B10" i="28"/>
  <c r="H10" i="28"/>
  <c r="O133" i="26"/>
  <c r="O22" i="26"/>
  <c r="O145" i="26"/>
  <c r="O70" i="26"/>
  <c r="O21" i="26"/>
  <c r="O132" i="26"/>
  <c r="O135" i="26"/>
  <c r="O224" i="26"/>
  <c r="O152" i="26"/>
  <c r="O153" i="26"/>
  <c r="O151" i="26"/>
  <c r="O144" i="26"/>
  <c r="O136" i="26"/>
  <c r="O28" i="26"/>
  <c r="O20" i="26"/>
  <c r="O16" i="26"/>
  <c r="O148" i="26"/>
  <c r="O30" i="26"/>
  <c r="O29" i="26"/>
  <c r="O337" i="27"/>
  <c r="O214" i="27"/>
  <c r="O279" i="27"/>
  <c r="O297" i="26"/>
  <c r="O220" i="26"/>
  <c r="O212" i="26"/>
  <c r="O18" i="26"/>
  <c r="O17" i="26"/>
  <c r="O262" i="27"/>
  <c r="O134" i="26"/>
  <c r="O20" i="27"/>
  <c r="O18" i="27"/>
  <c r="O17" i="27"/>
  <c r="O225" i="26"/>
  <c r="O195" i="26"/>
  <c r="O194" i="26"/>
  <c r="O332" i="27"/>
  <c r="O331" i="27"/>
  <c r="N423" i="27"/>
  <c r="Q423" i="27"/>
  <c r="N422" i="27"/>
  <c r="Q422" i="27"/>
  <c r="N421" i="27"/>
  <c r="Q421" i="27"/>
  <c r="N419" i="27"/>
  <c r="Q419" i="27"/>
  <c r="N418" i="27"/>
  <c r="Q418" i="27"/>
  <c r="N417" i="27"/>
  <c r="Q417" i="27"/>
  <c r="N415" i="27"/>
  <c r="Q415" i="27"/>
  <c r="N414" i="27"/>
  <c r="Q414" i="27"/>
  <c r="N412" i="27"/>
  <c r="Q412" i="27"/>
  <c r="N411" i="27"/>
  <c r="Q411" i="27"/>
  <c r="N410" i="27"/>
  <c r="Q410" i="27"/>
  <c r="N408" i="27"/>
  <c r="Q408" i="27"/>
  <c r="N407" i="27"/>
  <c r="Q407" i="27"/>
  <c r="N406" i="27"/>
  <c r="Q406" i="27"/>
  <c r="N405" i="27"/>
  <c r="Q405" i="27"/>
  <c r="N404" i="27"/>
  <c r="Q404" i="27"/>
  <c r="N403" i="27"/>
  <c r="Q403" i="27"/>
  <c r="N402" i="27"/>
  <c r="Q402" i="27"/>
  <c r="N401" i="27"/>
  <c r="Q401" i="27"/>
  <c r="N399" i="27"/>
  <c r="Q399" i="27"/>
  <c r="N398" i="27"/>
  <c r="Q398" i="27"/>
  <c r="N396" i="27"/>
  <c r="Q396" i="27"/>
  <c r="N395" i="27"/>
  <c r="Q395" i="27"/>
  <c r="N394" i="27"/>
  <c r="Q394" i="27"/>
  <c r="N392" i="27"/>
  <c r="Q392" i="27"/>
  <c r="N391" i="27"/>
  <c r="Q391" i="27"/>
  <c r="N390" i="27"/>
  <c r="Q390" i="27"/>
  <c r="N389" i="27"/>
  <c r="Q389" i="27"/>
  <c r="N388" i="27"/>
  <c r="Q388" i="27"/>
  <c r="N386" i="27"/>
  <c r="Q386" i="27"/>
  <c r="N385" i="27"/>
  <c r="Q385" i="27"/>
  <c r="N384" i="27"/>
  <c r="Q384" i="27"/>
  <c r="N383" i="27"/>
  <c r="Q383" i="27"/>
  <c r="N382" i="27"/>
  <c r="Q382" i="27"/>
  <c r="N381" i="27"/>
  <c r="Q381" i="27"/>
  <c r="N380" i="27"/>
  <c r="Q380" i="27"/>
  <c r="N379" i="27"/>
  <c r="Q379" i="27"/>
  <c r="N378" i="27"/>
  <c r="Q378" i="27"/>
  <c r="N377" i="27"/>
  <c r="Q377" i="27"/>
  <c r="N376" i="27"/>
  <c r="Q376" i="27"/>
  <c r="N375" i="27"/>
  <c r="Q375" i="27"/>
  <c r="N374" i="27"/>
  <c r="Q374" i="27"/>
  <c r="N373" i="27"/>
  <c r="Q373" i="27"/>
  <c r="N372" i="27"/>
  <c r="Q372" i="27"/>
  <c r="N371" i="27"/>
  <c r="Q371" i="27"/>
  <c r="N370" i="27"/>
  <c r="Q370" i="27"/>
  <c r="N369" i="27"/>
  <c r="Q369" i="27"/>
  <c r="N368" i="27"/>
  <c r="Q368" i="27"/>
  <c r="N367" i="27"/>
  <c r="Q367" i="27"/>
  <c r="N366" i="27"/>
  <c r="Q366" i="27"/>
  <c r="N365" i="27"/>
  <c r="Q365" i="27"/>
  <c r="N364" i="27"/>
  <c r="Q364" i="27"/>
  <c r="N363" i="27"/>
  <c r="Q363" i="27"/>
  <c r="N362" i="27"/>
  <c r="Q362" i="27"/>
  <c r="N361" i="27"/>
  <c r="Q361" i="27"/>
  <c r="N360" i="27"/>
  <c r="Q360" i="27"/>
  <c r="N359" i="27"/>
  <c r="Q359" i="27"/>
  <c r="N358" i="27"/>
  <c r="Q358" i="27"/>
  <c r="N357" i="27"/>
  <c r="Q357" i="27"/>
  <c r="N356" i="27"/>
  <c r="Q356" i="27"/>
  <c r="N355" i="27"/>
  <c r="Q355" i="27"/>
  <c r="N353" i="27"/>
  <c r="Q353" i="27"/>
  <c r="N352" i="27"/>
  <c r="Q352" i="27"/>
  <c r="N351" i="27"/>
  <c r="Q351" i="27"/>
  <c r="N350" i="27"/>
  <c r="Q350" i="27"/>
  <c r="N349" i="27"/>
  <c r="Q349" i="27"/>
  <c r="N348" i="27"/>
  <c r="Q348" i="27"/>
  <c r="N347" i="27"/>
  <c r="Q347" i="27"/>
  <c r="N346" i="27"/>
  <c r="Q346" i="27"/>
  <c r="N345" i="27"/>
  <c r="Q345" i="27"/>
  <c r="N344" i="27"/>
  <c r="Q344" i="27"/>
  <c r="N342" i="27"/>
  <c r="Q342" i="27"/>
  <c r="N341" i="27"/>
  <c r="Q341" i="27"/>
  <c r="N340" i="27"/>
  <c r="Q340" i="27"/>
  <c r="N339" i="27"/>
  <c r="Q339" i="27"/>
  <c r="N338" i="27"/>
  <c r="Q338" i="27"/>
  <c r="N337" i="27"/>
  <c r="Q337" i="27"/>
  <c r="N336" i="27"/>
  <c r="Q336" i="27"/>
  <c r="N335" i="27"/>
  <c r="Q335" i="27"/>
  <c r="N333" i="27"/>
  <c r="Q333" i="27"/>
  <c r="N332" i="27"/>
  <c r="Q332" i="27"/>
  <c r="N331" i="27"/>
  <c r="Q331" i="27"/>
  <c r="N330" i="27"/>
  <c r="Q330" i="27"/>
  <c r="N328" i="27"/>
  <c r="Q328" i="27"/>
  <c r="N327" i="27"/>
  <c r="Q327" i="27"/>
  <c r="N326" i="27"/>
  <c r="Q326" i="27"/>
  <c r="N324" i="27"/>
  <c r="Q324" i="27"/>
  <c r="N323" i="27"/>
  <c r="Q323" i="27"/>
  <c r="N322" i="27"/>
  <c r="Q322" i="27"/>
  <c r="N321" i="27"/>
  <c r="Q321" i="27"/>
  <c r="N320" i="27"/>
  <c r="Q320" i="27"/>
  <c r="N319" i="27"/>
  <c r="Q319" i="27"/>
  <c r="N318" i="27"/>
  <c r="Q318" i="27"/>
  <c r="N315" i="27"/>
  <c r="Q315" i="27"/>
  <c r="N314" i="27"/>
  <c r="Q314" i="27"/>
  <c r="N313" i="27"/>
  <c r="Q313" i="27"/>
  <c r="N312" i="27"/>
  <c r="Q312" i="27"/>
  <c r="N310" i="27"/>
  <c r="Q310" i="27"/>
  <c r="N309" i="27"/>
  <c r="Q309" i="27"/>
  <c r="N308" i="27"/>
  <c r="Q308" i="27"/>
  <c r="N305" i="27"/>
  <c r="Q305" i="27"/>
  <c r="N304" i="27"/>
  <c r="Q304" i="27"/>
  <c r="N303" i="27"/>
  <c r="Q303" i="27"/>
  <c r="N302" i="27"/>
  <c r="Q302" i="27"/>
  <c r="N301" i="27"/>
  <c r="Q301" i="27"/>
  <c r="N300" i="27"/>
  <c r="Q300" i="27"/>
  <c r="N299" i="27"/>
  <c r="Q299" i="27"/>
  <c r="N298" i="27"/>
  <c r="Q298" i="27"/>
  <c r="N297" i="27"/>
  <c r="Q297" i="27"/>
  <c r="N296" i="27"/>
  <c r="Q296" i="27"/>
  <c r="N294" i="27"/>
  <c r="Q294" i="27"/>
  <c r="N293" i="27"/>
  <c r="Q293" i="27"/>
  <c r="N292" i="27"/>
  <c r="Q292" i="27"/>
  <c r="N291" i="27"/>
  <c r="Q291" i="27"/>
  <c r="N290" i="27"/>
  <c r="Q290" i="27"/>
  <c r="N288" i="27"/>
  <c r="Q288" i="27"/>
  <c r="N286" i="27"/>
  <c r="Q286" i="27"/>
  <c r="N285" i="27"/>
  <c r="Q285" i="27"/>
  <c r="N284" i="27"/>
  <c r="Q284" i="27"/>
  <c r="N283" i="27"/>
  <c r="Q283" i="27"/>
  <c r="N282" i="27"/>
  <c r="Q282" i="27"/>
  <c r="N280" i="27"/>
  <c r="Q280" i="27"/>
  <c r="N279" i="27"/>
  <c r="Q279" i="27"/>
  <c r="N277" i="27"/>
  <c r="Q277" i="27"/>
  <c r="N276" i="27"/>
  <c r="Q276" i="27"/>
  <c r="N275" i="27"/>
  <c r="Q275" i="27"/>
  <c r="N274" i="27"/>
  <c r="Q274" i="27"/>
  <c r="N273" i="27"/>
  <c r="Q273" i="27"/>
  <c r="N272" i="27"/>
  <c r="Q272" i="27"/>
  <c r="N271" i="27"/>
  <c r="Q271" i="27"/>
  <c r="N270" i="27"/>
  <c r="Q270" i="27"/>
  <c r="N269" i="27"/>
  <c r="Q269" i="27"/>
  <c r="N268" i="27"/>
  <c r="Q268" i="27"/>
  <c r="N267" i="27"/>
  <c r="Q267" i="27"/>
  <c r="N266" i="27"/>
  <c r="Q266" i="27"/>
  <c r="N263" i="27"/>
  <c r="Q263" i="27"/>
  <c r="N262" i="27"/>
  <c r="Q262" i="27"/>
  <c r="N260" i="27"/>
  <c r="Q260" i="27"/>
  <c r="N259" i="27"/>
  <c r="Q259" i="27"/>
  <c r="N258" i="27"/>
  <c r="Q258" i="27"/>
  <c r="N257" i="27"/>
  <c r="Q257" i="27"/>
  <c r="N256" i="27"/>
  <c r="Q256" i="27"/>
  <c r="N254" i="27"/>
  <c r="Q254" i="27"/>
  <c r="N253" i="27"/>
  <c r="Q253" i="27"/>
  <c r="N252" i="27"/>
  <c r="Q252" i="27"/>
  <c r="N251" i="27"/>
  <c r="Q251" i="27"/>
  <c r="N249" i="27"/>
  <c r="Q249" i="27"/>
  <c r="N248" i="27"/>
  <c r="Q248" i="27"/>
  <c r="N247" i="27"/>
  <c r="Q247" i="27"/>
  <c r="N246" i="27"/>
  <c r="Q246" i="27"/>
  <c r="N245" i="27"/>
  <c r="Q245" i="27"/>
  <c r="N242" i="27"/>
  <c r="Q242" i="27"/>
  <c r="N240" i="27"/>
  <c r="Q240" i="27"/>
  <c r="N239" i="27"/>
  <c r="Q239" i="27"/>
  <c r="N237" i="27"/>
  <c r="Q237" i="27"/>
  <c r="N236" i="27"/>
  <c r="Q236" i="27"/>
  <c r="N234" i="27"/>
  <c r="Q234" i="27"/>
  <c r="N233" i="27"/>
  <c r="Q233" i="27"/>
  <c r="N232" i="27"/>
  <c r="Q232" i="27"/>
  <c r="N231" i="27"/>
  <c r="Q231" i="27"/>
  <c r="N230" i="27"/>
  <c r="Q230" i="27"/>
  <c r="N229" i="27"/>
  <c r="Q229" i="27"/>
  <c r="N227" i="27"/>
  <c r="Q227" i="27"/>
  <c r="N225" i="27"/>
  <c r="Q225" i="27"/>
  <c r="N224" i="27"/>
  <c r="Q224" i="27"/>
  <c r="N223" i="27"/>
  <c r="Q223" i="27"/>
  <c r="N220" i="27"/>
  <c r="Q220" i="27"/>
  <c r="N219" i="27"/>
  <c r="Q219" i="27"/>
  <c r="N218" i="27"/>
  <c r="Q218" i="27"/>
  <c r="N215" i="27"/>
  <c r="Q215" i="27"/>
  <c r="N214" i="27"/>
  <c r="Q214" i="27"/>
  <c r="N213" i="27"/>
  <c r="Q213" i="27"/>
  <c r="N210" i="27"/>
  <c r="Q210" i="27"/>
  <c r="N209" i="27"/>
  <c r="Q209" i="27"/>
  <c r="N208" i="27"/>
  <c r="Q208" i="27"/>
  <c r="N207" i="27"/>
  <c r="Q207" i="27"/>
  <c r="N206" i="27"/>
  <c r="Q206" i="27"/>
  <c r="N204" i="27"/>
  <c r="Q204" i="27"/>
  <c r="N203" i="27"/>
  <c r="Q203" i="27"/>
  <c r="N202" i="27"/>
  <c r="Q202" i="27"/>
  <c r="N201" i="27"/>
  <c r="Q201" i="27"/>
  <c r="N200" i="27"/>
  <c r="Q200" i="27"/>
  <c r="N198" i="27"/>
  <c r="Q198" i="27"/>
  <c r="N196" i="27"/>
  <c r="Q196" i="27"/>
  <c r="N195" i="27"/>
  <c r="Q195" i="27"/>
  <c r="N194" i="27"/>
  <c r="Q194" i="27"/>
  <c r="N193" i="27"/>
  <c r="Q193" i="27"/>
  <c r="N191" i="27"/>
  <c r="Q191" i="27"/>
  <c r="N190" i="27"/>
  <c r="Q190" i="27"/>
  <c r="N189" i="27"/>
  <c r="Q189" i="27"/>
  <c r="N187" i="27"/>
  <c r="Q187" i="27"/>
  <c r="N186" i="27"/>
  <c r="Q186" i="27"/>
  <c r="N183" i="27"/>
  <c r="Q183" i="27"/>
  <c r="N182" i="27"/>
  <c r="Q182" i="27"/>
  <c r="N181" i="27"/>
  <c r="Q181" i="27"/>
  <c r="N179" i="27"/>
  <c r="Q179" i="27"/>
  <c r="N178" i="27"/>
  <c r="Q178" i="27"/>
  <c r="N177" i="27"/>
  <c r="Q177" i="27"/>
  <c r="N175" i="27"/>
  <c r="Q175" i="27"/>
  <c r="N174" i="27"/>
  <c r="Q174" i="27"/>
  <c r="N173" i="27"/>
  <c r="Q173" i="27"/>
  <c r="N172" i="27"/>
  <c r="Q172" i="27"/>
  <c r="N170" i="27"/>
  <c r="Q170" i="27"/>
  <c r="N169" i="27"/>
  <c r="Q169" i="27"/>
  <c r="N168" i="27"/>
  <c r="Q168" i="27"/>
  <c r="N166" i="27"/>
  <c r="Q166" i="27"/>
  <c r="N165" i="27"/>
  <c r="Q165" i="27"/>
  <c r="N164" i="27"/>
  <c r="Q164" i="27"/>
  <c r="N162" i="27"/>
  <c r="Q162" i="27"/>
  <c r="N161" i="27"/>
  <c r="Q161" i="27"/>
  <c r="N160" i="27"/>
  <c r="Q160" i="27"/>
  <c r="N157" i="27"/>
  <c r="Q157" i="27"/>
  <c r="N156" i="27"/>
  <c r="Q156" i="27"/>
  <c r="N155" i="27"/>
  <c r="Q155" i="27"/>
  <c r="N153" i="27"/>
  <c r="Q153" i="27"/>
  <c r="N152" i="27"/>
  <c r="Q152" i="27"/>
  <c r="N151" i="27"/>
  <c r="Q151" i="27"/>
  <c r="N150" i="27"/>
  <c r="Q150" i="27"/>
  <c r="N148" i="27"/>
  <c r="Q148" i="27"/>
  <c r="N147" i="27"/>
  <c r="Q147" i="27"/>
  <c r="N146" i="27"/>
  <c r="Q146" i="27"/>
  <c r="N145" i="27"/>
  <c r="Q145" i="27"/>
  <c r="N144" i="27"/>
  <c r="Q144" i="27"/>
  <c r="N142" i="27"/>
  <c r="Q142" i="27"/>
  <c r="N141" i="27"/>
  <c r="Q141" i="27"/>
  <c r="N140" i="27"/>
  <c r="Q140" i="27"/>
  <c r="N139" i="27"/>
  <c r="Q139" i="27"/>
  <c r="N137" i="27"/>
  <c r="Q137" i="27"/>
  <c r="N135" i="27"/>
  <c r="Q135" i="27"/>
  <c r="N134" i="27"/>
  <c r="Q134" i="27"/>
  <c r="N132" i="27"/>
  <c r="Q132" i="27"/>
  <c r="N131" i="27"/>
  <c r="Q131" i="27"/>
  <c r="N129" i="27"/>
  <c r="Q129" i="27"/>
  <c r="N128" i="27"/>
  <c r="Q128" i="27"/>
  <c r="N127" i="27"/>
  <c r="Q127" i="27"/>
  <c r="N125" i="27"/>
  <c r="Q125" i="27"/>
  <c r="N124" i="27"/>
  <c r="Q124" i="27"/>
  <c r="N123" i="27"/>
  <c r="Q123" i="27"/>
  <c r="N121" i="27"/>
  <c r="Q121" i="27"/>
  <c r="N120" i="27"/>
  <c r="Q120" i="27"/>
  <c r="N118" i="27"/>
  <c r="Q118" i="27"/>
  <c r="N117" i="27"/>
  <c r="Q117" i="27"/>
  <c r="N116" i="27"/>
  <c r="Q116" i="27"/>
  <c r="N115" i="27"/>
  <c r="Q115" i="27"/>
  <c r="N114" i="27"/>
  <c r="Q114" i="27"/>
  <c r="N113" i="27"/>
  <c r="Q113" i="27"/>
  <c r="N110" i="27"/>
  <c r="Q110" i="27"/>
  <c r="N109" i="27"/>
  <c r="Q109" i="27"/>
  <c r="N108" i="27"/>
  <c r="Q108" i="27"/>
  <c r="N106" i="27"/>
  <c r="Q106" i="27"/>
  <c r="N105" i="27"/>
  <c r="Q105" i="27"/>
  <c r="N104" i="27"/>
  <c r="Q104" i="27"/>
  <c r="N102" i="27"/>
  <c r="Q102" i="27"/>
  <c r="N101" i="27"/>
  <c r="Q101" i="27"/>
  <c r="N100" i="27"/>
  <c r="Q100" i="27"/>
  <c r="N98" i="27"/>
  <c r="Q98" i="27"/>
  <c r="N97" i="27"/>
  <c r="Q97" i="27"/>
  <c r="N96" i="27"/>
  <c r="Q96" i="27"/>
  <c r="N95" i="27"/>
  <c r="Q95" i="27"/>
  <c r="N94" i="27"/>
  <c r="Q94" i="27"/>
  <c r="N93" i="27"/>
  <c r="Q93" i="27"/>
  <c r="N92" i="27"/>
  <c r="Q92" i="27"/>
  <c r="N91" i="27"/>
  <c r="Q91" i="27"/>
  <c r="N88" i="27"/>
  <c r="Q88" i="27"/>
  <c r="N87" i="27"/>
  <c r="Q87" i="27"/>
  <c r="N86" i="27"/>
  <c r="Q86" i="27"/>
  <c r="N85" i="27"/>
  <c r="Q85" i="27"/>
  <c r="N84" i="27"/>
  <c r="Q84" i="27"/>
  <c r="N83" i="27"/>
  <c r="Q83" i="27"/>
  <c r="N82" i="27"/>
  <c r="Q82" i="27"/>
  <c r="N81" i="27"/>
  <c r="Q81" i="27"/>
  <c r="N80" i="27"/>
  <c r="Q80" i="27"/>
  <c r="N78" i="27"/>
  <c r="Q78" i="27"/>
  <c r="N77" i="27"/>
  <c r="Q77" i="27"/>
  <c r="N76" i="27"/>
  <c r="Q76" i="27"/>
  <c r="N75" i="27"/>
  <c r="Q75" i="27"/>
  <c r="N74" i="27"/>
  <c r="Q74" i="27"/>
  <c r="N73" i="27"/>
  <c r="Q73" i="27"/>
  <c r="N72" i="27"/>
  <c r="Q72" i="27"/>
  <c r="N71" i="27"/>
  <c r="Q71" i="27"/>
  <c r="N70" i="27"/>
  <c r="Q70" i="27"/>
  <c r="N69" i="27"/>
  <c r="Q69" i="27"/>
  <c r="N68" i="27"/>
  <c r="Q68" i="27"/>
  <c r="N65" i="27"/>
  <c r="Q65" i="27"/>
  <c r="N64" i="27"/>
  <c r="Q64" i="27"/>
  <c r="N63" i="27"/>
  <c r="Q63" i="27"/>
  <c r="N62" i="27"/>
  <c r="Q62" i="27"/>
  <c r="N60" i="27"/>
  <c r="Q60" i="27"/>
  <c r="N59" i="27"/>
  <c r="Q59" i="27"/>
  <c r="N57" i="27"/>
  <c r="Q57" i="27"/>
  <c r="N55" i="27"/>
  <c r="Q55" i="27"/>
  <c r="N54" i="27"/>
  <c r="Q54" i="27"/>
  <c r="N53" i="27"/>
  <c r="Q53" i="27"/>
  <c r="N52" i="27"/>
  <c r="Q52" i="27"/>
  <c r="N50" i="27"/>
  <c r="Q50" i="27"/>
  <c r="N49" i="27"/>
  <c r="Q49" i="27"/>
  <c r="N48" i="27"/>
  <c r="Q48" i="27"/>
  <c r="N47" i="27"/>
  <c r="Q47" i="27"/>
  <c r="Q46" i="27"/>
  <c r="N45" i="27"/>
  <c r="Q45" i="27"/>
  <c r="N44" i="27"/>
  <c r="Q44" i="27"/>
  <c r="N43" i="27"/>
  <c r="Q43" i="27"/>
  <c r="N42" i="27"/>
  <c r="Q42" i="27"/>
  <c r="N41" i="27"/>
  <c r="Q41" i="27"/>
  <c r="N40" i="27"/>
  <c r="Q40" i="27"/>
  <c r="N39" i="27"/>
  <c r="Q39" i="27"/>
  <c r="N38" i="27"/>
  <c r="Q38" i="27"/>
  <c r="N37" i="27"/>
  <c r="Q37" i="27"/>
  <c r="N36" i="27"/>
  <c r="Q36" i="27"/>
  <c r="N35" i="27"/>
  <c r="Q35" i="27"/>
  <c r="N33" i="27"/>
  <c r="Q33" i="27"/>
  <c r="N32" i="27"/>
  <c r="Q32" i="27"/>
  <c r="N31" i="27"/>
  <c r="Q31" i="27"/>
  <c r="N29" i="27"/>
  <c r="Q29" i="27"/>
  <c r="N26" i="27"/>
  <c r="Q26" i="27"/>
  <c r="N25" i="27"/>
  <c r="Q25" i="27"/>
  <c r="N23" i="27"/>
  <c r="Q23" i="27"/>
  <c r="N22" i="27"/>
  <c r="Q22" i="27"/>
  <c r="N20" i="27"/>
  <c r="Q20" i="27"/>
  <c r="N19" i="27"/>
  <c r="Q19" i="27"/>
  <c r="N18" i="27"/>
  <c r="Q18" i="27"/>
  <c r="N17" i="27"/>
  <c r="Q17" i="27"/>
  <c r="N15" i="27"/>
  <c r="Q15" i="27"/>
  <c r="N12" i="27"/>
  <c r="Q12" i="27"/>
  <c r="N11" i="27"/>
  <c r="Q11" i="27"/>
  <c r="N10" i="27"/>
  <c r="Q10" i="27"/>
  <c r="N8" i="27"/>
  <c r="Q8" i="27"/>
  <c r="N7" i="27"/>
  <c r="Q7" i="27"/>
  <c r="N6" i="27"/>
  <c r="Q6" i="27"/>
  <c r="M307" i="26"/>
  <c r="N307" i="26"/>
  <c r="Q307" i="26"/>
  <c r="N306" i="26"/>
  <c r="Q306" i="26"/>
  <c r="N305" i="26"/>
  <c r="Q305" i="26"/>
  <c r="N304" i="26"/>
  <c r="Q304" i="26"/>
  <c r="N303" i="26"/>
  <c r="Q303" i="26"/>
  <c r="N302" i="26"/>
  <c r="Q302" i="26"/>
  <c r="N301" i="26"/>
  <c r="Q301" i="26"/>
  <c r="M300" i="26"/>
  <c r="N300" i="26"/>
  <c r="Q300" i="26"/>
  <c r="N299" i="26"/>
  <c r="Q299" i="26"/>
  <c r="N298" i="26"/>
  <c r="Q298" i="26"/>
  <c r="N297" i="26"/>
  <c r="Q297" i="26"/>
  <c r="N296" i="26"/>
  <c r="Q296" i="26"/>
  <c r="N295" i="26"/>
  <c r="Q295" i="26"/>
  <c r="N294" i="26"/>
  <c r="Q294" i="26"/>
  <c r="N293" i="26"/>
  <c r="Q293" i="26"/>
  <c r="N292" i="26"/>
  <c r="Q292" i="26"/>
  <c r="N291" i="26"/>
  <c r="Q291" i="26"/>
  <c r="N290" i="26"/>
  <c r="Q290" i="26"/>
  <c r="N289" i="26"/>
  <c r="Q289" i="26"/>
  <c r="N288" i="26"/>
  <c r="Q288" i="26"/>
  <c r="N287" i="26"/>
  <c r="Q287" i="26"/>
  <c r="N286" i="26"/>
  <c r="Q286" i="26"/>
  <c r="N285" i="26"/>
  <c r="Q285" i="26"/>
  <c r="M283" i="26"/>
  <c r="N283" i="26"/>
  <c r="Q283" i="26"/>
  <c r="N282" i="26"/>
  <c r="Q282" i="26"/>
  <c r="N281" i="26"/>
  <c r="Q281" i="26"/>
  <c r="N280" i="26"/>
  <c r="Q280" i="26"/>
  <c r="M278" i="26"/>
  <c r="N278" i="26"/>
  <c r="Q278" i="26"/>
  <c r="N277" i="26"/>
  <c r="Q277" i="26"/>
  <c r="N276" i="26"/>
  <c r="Q276" i="26"/>
  <c r="N275" i="26"/>
  <c r="Q275" i="26"/>
  <c r="M274" i="26"/>
  <c r="N274" i="26"/>
  <c r="Q274" i="26"/>
  <c r="N273" i="26"/>
  <c r="Q273" i="26"/>
  <c r="N272" i="26"/>
  <c r="Q272" i="26"/>
  <c r="N271" i="26"/>
  <c r="Q271" i="26"/>
  <c r="M270" i="26"/>
  <c r="N270" i="26"/>
  <c r="Q270" i="26"/>
  <c r="N269" i="26"/>
  <c r="Q269" i="26"/>
  <c r="N268" i="26"/>
  <c r="Q268" i="26"/>
  <c r="N267" i="26"/>
  <c r="Q267" i="26"/>
  <c r="M266" i="26"/>
  <c r="N266" i="26"/>
  <c r="Q266" i="26"/>
  <c r="N265" i="26"/>
  <c r="Q265" i="26"/>
  <c r="N264" i="26"/>
  <c r="Q264" i="26"/>
  <c r="N263" i="26"/>
  <c r="Q263" i="26"/>
  <c r="M262" i="26"/>
  <c r="N262" i="26"/>
  <c r="Q262" i="26"/>
  <c r="N261" i="26"/>
  <c r="Q261" i="26"/>
  <c r="N260" i="26"/>
  <c r="Q260" i="26"/>
  <c r="N259" i="26"/>
  <c r="Q259" i="26"/>
  <c r="M258" i="26"/>
  <c r="N258" i="26"/>
  <c r="Q258" i="26"/>
  <c r="N257" i="26"/>
  <c r="Q257" i="26"/>
  <c r="N256" i="26"/>
  <c r="Q256" i="26"/>
  <c r="N255" i="26"/>
  <c r="Q255" i="26"/>
  <c r="M254" i="26"/>
  <c r="N254" i="26"/>
  <c r="Q254" i="26"/>
  <c r="N253" i="26"/>
  <c r="Q253" i="26"/>
  <c r="N252" i="26"/>
  <c r="Q252" i="26"/>
  <c r="N251" i="26"/>
  <c r="Q251" i="26"/>
  <c r="M250" i="26"/>
  <c r="N250" i="26"/>
  <c r="Q250" i="26"/>
  <c r="N249" i="26"/>
  <c r="Q249" i="26"/>
  <c r="N248" i="26"/>
  <c r="Q248" i="26"/>
  <c r="N247" i="26"/>
  <c r="Q247" i="26"/>
  <c r="M246" i="26"/>
  <c r="N246" i="26"/>
  <c r="Q246" i="26"/>
  <c r="N245" i="26"/>
  <c r="Q245" i="26"/>
  <c r="N244" i="26"/>
  <c r="Q244" i="26"/>
  <c r="N243" i="26"/>
  <c r="Q243" i="26"/>
  <c r="M242" i="26"/>
  <c r="N242" i="26"/>
  <c r="Q242" i="26"/>
  <c r="N241" i="26"/>
  <c r="Q241" i="26"/>
  <c r="N240" i="26"/>
  <c r="Q240" i="26"/>
  <c r="N239" i="26"/>
  <c r="Q239" i="26"/>
  <c r="N237" i="26"/>
  <c r="Q237" i="26"/>
  <c r="N236" i="26"/>
  <c r="Q236" i="26"/>
  <c r="N235" i="26"/>
  <c r="Q235" i="26"/>
  <c r="M234" i="26"/>
  <c r="N234" i="26"/>
  <c r="Q234" i="26"/>
  <c r="N233" i="26"/>
  <c r="Q233" i="26"/>
  <c r="N232" i="26"/>
  <c r="Q232" i="26"/>
  <c r="N231" i="26"/>
  <c r="Q231" i="26"/>
  <c r="N230" i="26"/>
  <c r="Q230" i="26"/>
  <c r="M229" i="26"/>
  <c r="N229" i="26"/>
  <c r="Q229" i="26"/>
  <c r="M228" i="26"/>
  <c r="N228" i="26"/>
  <c r="Q228" i="26"/>
  <c r="M227" i="26"/>
  <c r="N227" i="26"/>
  <c r="Q227" i="26"/>
  <c r="N225" i="26"/>
  <c r="Q225" i="26"/>
  <c r="N224" i="26"/>
  <c r="Q224" i="26"/>
  <c r="N222" i="26"/>
  <c r="Q222" i="26"/>
  <c r="N221" i="26"/>
  <c r="Q221" i="26"/>
  <c r="M220" i="26"/>
  <c r="N220" i="26"/>
  <c r="Q220" i="26"/>
  <c r="N219" i="26"/>
  <c r="Q219" i="26"/>
  <c r="N218" i="26"/>
  <c r="Q218" i="26"/>
  <c r="Q217" i="26"/>
  <c r="N215" i="26"/>
  <c r="Q215" i="26"/>
  <c r="Q214" i="26"/>
  <c r="N212" i="26"/>
  <c r="Q212" i="26"/>
  <c r="M210" i="26"/>
  <c r="N210" i="26"/>
  <c r="Q210" i="26"/>
  <c r="N209" i="26"/>
  <c r="Q209" i="26"/>
  <c r="N208" i="26"/>
  <c r="Q208" i="26"/>
  <c r="M207" i="26"/>
  <c r="N207" i="26"/>
  <c r="Q207" i="26"/>
  <c r="N206" i="26"/>
  <c r="Q206" i="26"/>
  <c r="N205" i="26"/>
  <c r="Q205" i="26"/>
  <c r="N204" i="26"/>
  <c r="Q204" i="26"/>
  <c r="N203" i="26"/>
  <c r="Q203" i="26"/>
  <c r="N201" i="26"/>
  <c r="Q201" i="26"/>
  <c r="Q200" i="26"/>
  <c r="N198" i="26"/>
  <c r="Q198" i="26"/>
  <c r="N197" i="26"/>
  <c r="Q197" i="26"/>
  <c r="N196" i="26"/>
  <c r="Q196" i="26"/>
  <c r="N195" i="26"/>
  <c r="Q195" i="26"/>
  <c r="N194" i="26"/>
  <c r="Q194" i="26"/>
  <c r="N193" i="26"/>
  <c r="Q193" i="26"/>
  <c r="N191" i="26"/>
  <c r="Q191" i="26"/>
  <c r="N190" i="26"/>
  <c r="Q190" i="26"/>
  <c r="M188" i="26"/>
  <c r="N188" i="26"/>
  <c r="Q188" i="26"/>
  <c r="N187" i="26"/>
  <c r="Q187" i="26"/>
  <c r="N186" i="26"/>
  <c r="Q186" i="26"/>
  <c r="N185" i="26"/>
  <c r="Q185" i="26"/>
  <c r="N183" i="26"/>
  <c r="Q183" i="26"/>
  <c r="N182" i="26"/>
  <c r="Q182" i="26"/>
  <c r="M181" i="26"/>
  <c r="N181" i="26"/>
  <c r="Q181" i="26"/>
  <c r="N180" i="26"/>
  <c r="Q180" i="26"/>
  <c r="N179" i="26"/>
  <c r="Q179" i="26"/>
  <c r="N178" i="26"/>
  <c r="Q178" i="26"/>
  <c r="Q177" i="26"/>
  <c r="N175" i="26"/>
  <c r="Q175" i="26"/>
  <c r="N174" i="26"/>
  <c r="Q174" i="26"/>
  <c r="N172" i="26"/>
  <c r="Q172" i="26"/>
  <c r="N171" i="26"/>
  <c r="Q171" i="26"/>
  <c r="N170" i="26"/>
  <c r="Q170" i="26"/>
  <c r="N168" i="26"/>
  <c r="Q168" i="26"/>
  <c r="N167" i="26"/>
  <c r="Q167" i="26"/>
  <c r="N165" i="26"/>
  <c r="Q165" i="26"/>
  <c r="N164" i="26"/>
  <c r="Q164" i="26"/>
  <c r="N163" i="26"/>
  <c r="Q163" i="26"/>
  <c r="M162" i="26"/>
  <c r="N162" i="26"/>
  <c r="Q162" i="26"/>
  <c r="N159" i="26"/>
  <c r="Q159" i="26"/>
  <c r="N158" i="26"/>
  <c r="Q158" i="26"/>
  <c r="N155" i="26"/>
  <c r="Q155" i="26"/>
  <c r="N154" i="26"/>
  <c r="Q154" i="26"/>
  <c r="N153" i="26"/>
  <c r="Q153" i="26"/>
  <c r="M152" i="26"/>
  <c r="N152" i="26"/>
  <c r="Q152" i="26"/>
  <c r="N151" i="26"/>
  <c r="Q151" i="26"/>
  <c r="N149" i="26"/>
  <c r="Q149" i="26"/>
  <c r="N148" i="26"/>
  <c r="Q148" i="26"/>
  <c r="N146" i="26"/>
  <c r="Q146" i="26"/>
  <c r="N145" i="26"/>
  <c r="Q145" i="26"/>
  <c r="M144" i="26"/>
  <c r="N144" i="26"/>
  <c r="Q144" i="26"/>
  <c r="N143" i="26"/>
  <c r="Q143" i="26"/>
  <c r="M142" i="26"/>
  <c r="N142" i="26"/>
  <c r="Q142" i="26"/>
  <c r="M141" i="26"/>
  <c r="N141" i="26"/>
  <c r="Q141" i="26"/>
  <c r="N140" i="26"/>
  <c r="Q140" i="26"/>
  <c r="N136" i="26"/>
  <c r="Q136" i="26"/>
  <c r="N135" i="26"/>
  <c r="Q135" i="26"/>
  <c r="N134" i="26"/>
  <c r="Q134" i="26"/>
  <c r="M133" i="26"/>
  <c r="N133" i="26"/>
  <c r="Q133" i="26"/>
  <c r="N132" i="26"/>
  <c r="Q132" i="26"/>
  <c r="N131" i="26"/>
  <c r="Q131" i="26"/>
  <c r="N130" i="26"/>
  <c r="Q130" i="26"/>
  <c r="N128" i="26"/>
  <c r="Q128" i="26"/>
  <c r="N127" i="26"/>
  <c r="Q127" i="26"/>
  <c r="N125" i="26"/>
  <c r="Q125" i="26"/>
  <c r="N124" i="26"/>
  <c r="Q124" i="26"/>
  <c r="N123" i="26"/>
  <c r="Q123" i="26"/>
  <c r="N120" i="26"/>
  <c r="Q120" i="26"/>
  <c r="N118" i="26"/>
  <c r="Q118" i="26"/>
  <c r="N117" i="26"/>
  <c r="Q117" i="26"/>
  <c r="N115" i="26"/>
  <c r="Q115" i="26"/>
  <c r="N114" i="26"/>
  <c r="Q114" i="26"/>
  <c r="N113" i="26"/>
  <c r="Q113" i="26"/>
  <c r="N112" i="26"/>
  <c r="Q112" i="26"/>
  <c r="N110" i="26"/>
  <c r="Q110" i="26"/>
  <c r="N109" i="26"/>
  <c r="Q109" i="26"/>
  <c r="N106" i="26"/>
  <c r="Q106" i="26"/>
  <c r="N105" i="26"/>
  <c r="Q105" i="26"/>
  <c r="N104" i="26"/>
  <c r="Q104" i="26"/>
  <c r="N103" i="26"/>
  <c r="Q103" i="26"/>
  <c r="M102" i="26"/>
  <c r="N102" i="26"/>
  <c r="Q102" i="26"/>
  <c r="N100" i="26"/>
  <c r="Q100" i="26"/>
  <c r="N99" i="26"/>
  <c r="Q99" i="26"/>
  <c r="N98" i="26"/>
  <c r="Q98" i="26"/>
  <c r="N96" i="26"/>
  <c r="Q96" i="26"/>
  <c r="N95" i="26"/>
  <c r="Q95" i="26"/>
  <c r="M94" i="26"/>
  <c r="N94" i="26"/>
  <c r="Q94" i="26"/>
  <c r="N92" i="26"/>
  <c r="Q92" i="26"/>
  <c r="N91" i="26"/>
  <c r="Q91" i="26"/>
  <c r="M90" i="26"/>
  <c r="N90" i="26"/>
  <c r="Q90" i="26"/>
  <c r="N88" i="26"/>
  <c r="Q88" i="26"/>
  <c r="M87" i="26"/>
  <c r="N87" i="26"/>
  <c r="Q87" i="26"/>
  <c r="N85" i="26"/>
  <c r="Q85" i="26"/>
  <c r="M84" i="26"/>
  <c r="N84" i="26"/>
  <c r="Q84" i="26"/>
  <c r="N82" i="26"/>
  <c r="Q82" i="26"/>
  <c r="N80" i="26"/>
  <c r="Q80" i="26"/>
  <c r="N79" i="26"/>
  <c r="Q79" i="26"/>
  <c r="N78" i="26"/>
  <c r="Q78" i="26"/>
  <c r="N76" i="26"/>
  <c r="Q76" i="26"/>
  <c r="N75" i="26"/>
  <c r="Q75" i="26"/>
  <c r="N74" i="26"/>
  <c r="Q74" i="26"/>
  <c r="N73" i="26"/>
  <c r="Q73" i="26"/>
  <c r="N70" i="26"/>
  <c r="Q70" i="26"/>
  <c r="N68" i="26"/>
  <c r="Q68" i="26"/>
  <c r="M67" i="26"/>
  <c r="N67" i="26"/>
  <c r="Q67" i="26"/>
  <c r="N65" i="26"/>
  <c r="Q65" i="26"/>
  <c r="N64" i="26"/>
  <c r="Q64" i="26"/>
  <c r="N63" i="26"/>
  <c r="Q63" i="26"/>
  <c r="N62" i="26"/>
  <c r="Q62" i="26"/>
  <c r="N61" i="26"/>
  <c r="Q61" i="26"/>
  <c r="N59" i="26"/>
  <c r="Q59" i="26"/>
  <c r="N58" i="26"/>
  <c r="Q58" i="26"/>
  <c r="N57" i="26"/>
  <c r="Q57" i="26"/>
  <c r="N56" i="26"/>
  <c r="Q56" i="26"/>
  <c r="N55" i="26"/>
  <c r="Q55" i="26"/>
  <c r="N53" i="26"/>
  <c r="Q53" i="26"/>
  <c r="N52" i="26"/>
  <c r="Q52" i="26"/>
  <c r="N51" i="26"/>
  <c r="Q51" i="26"/>
  <c r="N49" i="26"/>
  <c r="Q49" i="26"/>
  <c r="N47" i="26"/>
  <c r="Q47" i="26"/>
  <c r="N45" i="26"/>
  <c r="Q45" i="26"/>
  <c r="N44" i="26"/>
  <c r="Q44" i="26"/>
  <c r="N43" i="26"/>
  <c r="Q43" i="26"/>
  <c r="N41" i="26"/>
  <c r="Q41" i="26"/>
  <c r="M38" i="26"/>
  <c r="N38" i="26"/>
  <c r="Q38" i="26"/>
  <c r="N37" i="26"/>
  <c r="Q37" i="26"/>
  <c r="N36" i="26"/>
  <c r="Q36" i="26"/>
  <c r="N35" i="26"/>
  <c r="Q35" i="26"/>
  <c r="M34" i="26"/>
  <c r="N34" i="26"/>
  <c r="Q34" i="26"/>
  <c r="N33" i="26"/>
  <c r="Q33" i="26"/>
  <c r="N32" i="26"/>
  <c r="Q32" i="26"/>
  <c r="N31" i="26"/>
  <c r="Q31" i="26"/>
  <c r="M30" i="26"/>
  <c r="N30" i="26"/>
  <c r="Q30" i="26"/>
  <c r="N29" i="26"/>
  <c r="Q29" i="26"/>
  <c r="N28" i="26"/>
  <c r="Q28" i="26"/>
  <c r="N27" i="26"/>
  <c r="Q27" i="26"/>
  <c r="M26" i="26"/>
  <c r="N26" i="26"/>
  <c r="Q26" i="26"/>
  <c r="N25" i="26"/>
  <c r="Q25" i="26"/>
  <c r="N24" i="26"/>
  <c r="Q24" i="26"/>
  <c r="N23" i="26"/>
  <c r="Q23" i="26"/>
  <c r="M22" i="26"/>
  <c r="N22" i="26"/>
  <c r="Q22" i="26"/>
  <c r="N21" i="26"/>
  <c r="Q21" i="26"/>
  <c r="N20" i="26"/>
  <c r="Q20" i="26"/>
  <c r="N19" i="26"/>
  <c r="Q19" i="26"/>
  <c r="M18" i="26"/>
  <c r="N18" i="26"/>
  <c r="Q18" i="26"/>
  <c r="N17" i="26"/>
  <c r="Q17" i="26"/>
  <c r="N16" i="26"/>
  <c r="Q16" i="26"/>
  <c r="N15" i="26"/>
  <c r="Q15" i="26"/>
  <c r="N13" i="26"/>
  <c r="Q13" i="26"/>
  <c r="N10" i="26"/>
  <c r="Q10" i="26"/>
  <c r="N9" i="26"/>
  <c r="Q9" i="26"/>
  <c r="N8" i="26"/>
  <c r="Q8" i="26"/>
  <c r="N7" i="26"/>
  <c r="Q7" i="26"/>
  <c r="N6" i="26"/>
  <c r="Q6" i="26"/>
  <c r="N5" i="26"/>
  <c r="Q5" i="26"/>
  <c r="N4" i="26"/>
  <c r="Q4" i="26"/>
  <c r="D431" i="27"/>
  <c r="E431" i="27"/>
  <c r="D430" i="27"/>
  <c r="E430" i="27"/>
  <c r="D429" i="27"/>
  <c r="E429" i="27"/>
  <c r="D316" i="26"/>
  <c r="E316" i="26"/>
  <c r="D315" i="26"/>
  <c r="E315" i="26"/>
  <c r="D314" i="26"/>
  <c r="E314" i="26"/>
  <c r="D313" i="26"/>
  <c r="E313" i="26"/>
  <c r="Q308" i="26"/>
  <c r="Q309" i="26"/>
  <c r="Q310" i="26"/>
  <c r="Q424" i="27"/>
  <c r="Q425" i="27"/>
  <c r="Q426" i="27"/>
</calcChain>
</file>

<file path=xl/sharedStrings.xml><?xml version="1.0" encoding="utf-8"?>
<sst xmlns="http://schemas.openxmlformats.org/spreadsheetml/2006/main" count="2680" uniqueCount="770">
  <si>
    <t>Menelaah peta dan data terkait dengan pembuatan peta areal kerja</t>
  </si>
  <si>
    <t>Menelaah peta dan data terkait dengan pembuatan peta analisis kawasan hutan</t>
  </si>
  <si>
    <t>Menganalisis data perkembangan bibit induk</t>
  </si>
  <si>
    <t>Materi</t>
  </si>
  <si>
    <t>Laporan</t>
  </si>
  <si>
    <t>1)</t>
  </si>
  <si>
    <t>2)</t>
  </si>
  <si>
    <t>3)</t>
  </si>
  <si>
    <t>Berita Acara</t>
  </si>
  <si>
    <t>Menjadi saksi ahli</t>
  </si>
  <si>
    <t>Peta</t>
  </si>
  <si>
    <t>Laporan/Ha</t>
  </si>
  <si>
    <t>A.</t>
  </si>
  <si>
    <t>Perencanaan Pengendalian Ekosistem Hutan</t>
  </si>
  <si>
    <t>Ketua</t>
  </si>
  <si>
    <t>Anggota</t>
  </si>
  <si>
    <t>laporan</t>
  </si>
  <si>
    <t>Inventarisasi terestris</t>
  </si>
  <si>
    <t>Persiapan inventarisasi</t>
  </si>
  <si>
    <t>a)</t>
  </si>
  <si>
    <t>Menyusun rancangan inventarisasi</t>
  </si>
  <si>
    <t>Rancangan</t>
  </si>
  <si>
    <t>b)</t>
  </si>
  <si>
    <t>Menyiapkan sarana dan prasarana inventarisasi</t>
  </si>
  <si>
    <t>Melakukan inventarisasi dan mengolah data</t>
  </si>
  <si>
    <t>(1)</t>
  </si>
  <si>
    <t>(2)</t>
  </si>
  <si>
    <t>c)</t>
  </si>
  <si>
    <t>d)</t>
  </si>
  <si>
    <t>Inventarisasi Non terestris</t>
  </si>
  <si>
    <t>Geography Positioning System (GPS)</t>
  </si>
  <si>
    <t>e)</t>
  </si>
  <si>
    <t>Mengolah data GPS termasuk unduh data</t>
  </si>
  <si>
    <t>f)</t>
  </si>
  <si>
    <t>Menganalisis hasil pengolahan data GPS</t>
  </si>
  <si>
    <t>g)</t>
  </si>
  <si>
    <t xml:space="preserve">Melakukan supervisi dalam rangka pemasangan jaringan titik kontrol </t>
  </si>
  <si>
    <t>Pengelolaan Citra Satelit</t>
  </si>
  <si>
    <t>Melakukan orientasi citra dan pengenalan data</t>
  </si>
  <si>
    <t>Menafsir citra satelit secara manual untuk inventarisasi hutan</t>
  </si>
  <si>
    <t>Mengumpulkan referensi</t>
  </si>
  <si>
    <t>Menafsir citra satelit secara digital untuk inventarisasi hutan</t>
  </si>
  <si>
    <t>Menguji hasil penafsiran di lapangan</t>
  </si>
  <si>
    <t>Membuat mozaik citra secara digital</t>
  </si>
  <si>
    <t>Menyusun kunci penafsiran</t>
  </si>
  <si>
    <t>h)</t>
  </si>
  <si>
    <t>Mengolah data dan menghitung luas hasil penafsiran secara digital</t>
  </si>
  <si>
    <t>i)</t>
  </si>
  <si>
    <t>Menganalisa hasil penafsiran</t>
  </si>
  <si>
    <t>j)</t>
  </si>
  <si>
    <t>Menyajikan hasil penafsiran digital</t>
  </si>
  <si>
    <t>k)</t>
  </si>
  <si>
    <t xml:space="preserve">Melakukan penggabungan citra (image fusion) yang berbeda resolusi </t>
  </si>
  <si>
    <t>Scene</t>
  </si>
  <si>
    <t>l)</t>
  </si>
  <si>
    <t>Menampilkan penutupan lahan dalam bentuk animasi 3 dimensi</t>
  </si>
  <si>
    <t>Tayangan</t>
  </si>
  <si>
    <t>4)</t>
  </si>
  <si>
    <t xml:space="preserve">Analisa data hutan </t>
  </si>
  <si>
    <t>Menghitung potensi sumber daya hutan</t>
  </si>
  <si>
    <t>Menghitung neraca sumber daya hutan</t>
  </si>
  <si>
    <t>Menyajikan peta</t>
  </si>
  <si>
    <t>Skala besar</t>
  </si>
  <si>
    <t>Skala sedang</t>
  </si>
  <si>
    <t>Skala kecil</t>
  </si>
  <si>
    <t xml:space="preserve">Penataan batas </t>
  </si>
  <si>
    <t>Memancang batas sementara</t>
  </si>
  <si>
    <t>Mengumumkan pemancangan batas sementara</t>
  </si>
  <si>
    <t>Memancang batas definitif</t>
  </si>
  <si>
    <t>Membuat laporan hasil pembahasan</t>
  </si>
  <si>
    <t>5)</t>
  </si>
  <si>
    <t>Membuat Berita Acara Penataan Batas</t>
  </si>
  <si>
    <t>6)</t>
  </si>
  <si>
    <t>Membahas trayek batas</t>
  </si>
  <si>
    <t>7)</t>
  </si>
  <si>
    <t>Membahas hasil penataan batas definitif</t>
  </si>
  <si>
    <t xml:space="preserve">Pengukuran kawasan </t>
  </si>
  <si>
    <t xml:space="preserve">Melakukan pengukuran kawasan hutan/enclave dan/kawasan non hutan </t>
  </si>
  <si>
    <t>Menghitung data hasil pengukuran termasuk daftar koordinat</t>
  </si>
  <si>
    <t>Membuat proyeksi titik ukur</t>
  </si>
  <si>
    <t>Menyajikan hasil pengukuran dalam bentuk peta</t>
  </si>
  <si>
    <t>Melakukan supervisi dalam rangka pengukuran hutan</t>
  </si>
  <si>
    <t xml:space="preserve">Penetapan kawasan </t>
  </si>
  <si>
    <t>Mengumpulkan data dan peta dalam rangka penetapan kawasan hutan</t>
  </si>
  <si>
    <t>Mengelola data base tata batas</t>
  </si>
  <si>
    <t>Melakukan penilaian tata batas</t>
  </si>
  <si>
    <t>Melakukan uji petik tata batas di lapangan</t>
  </si>
  <si>
    <t>Penatagunaan kawasan atau zonasi/blok</t>
  </si>
  <si>
    <t>Melaksanakan penataan kawasan atau zonasi/blok</t>
  </si>
  <si>
    <t>Pemantapan wilayah</t>
  </si>
  <si>
    <t>Menelaah peta dan data terkait dengan perubahan peruntukan</t>
  </si>
  <si>
    <t>Rekomendasi</t>
  </si>
  <si>
    <t>Pembentukan unit pengelolaan hutan</t>
  </si>
  <si>
    <t>Menelaah peta dan data terkait dalam pembentukan unit pengelolaan hutan</t>
  </si>
  <si>
    <t>Melakukan peninjauan lapangan oleh tim terpadu/Tim Teknis dalam rangka pembentukan unit pengelolaan hutan</t>
  </si>
  <si>
    <t>Membuat pertimbangan teknis dalam rangka pembentukan unit pengelolaan</t>
  </si>
  <si>
    <t>Mempersiapkan bahan konsultasi publik dalam rangka pembentukan unit pengelolaan hutan</t>
  </si>
  <si>
    <t>Membuat konsepsi pembentukan unit pengelolaan</t>
  </si>
  <si>
    <t>Konsep</t>
  </si>
  <si>
    <t>Melakukan pengujian kriteria dan standar pembentukan unit pengelolaan hutan</t>
  </si>
  <si>
    <t>Membuat model unit pengelolaan hutan</t>
  </si>
  <si>
    <t>Melakukan kajian perubahan kawasan hutan</t>
  </si>
  <si>
    <t xml:space="preserve">Menganalisa perubahan kawasan hutan hasil review tata ruang wilayah propinsi </t>
  </si>
  <si>
    <t>Pemanfaatan sumber daya hutan</t>
  </si>
  <si>
    <t xml:space="preserve">Perijinan pemanfaatan sumber daya hutan </t>
  </si>
  <si>
    <t>Kawasan hutan</t>
  </si>
  <si>
    <t>Melakukan pengkajian usulan pemanfaatan</t>
  </si>
  <si>
    <t>Kajian</t>
  </si>
  <si>
    <t>Melakukan pemeriksaan persiapan teknis pemanfaatan</t>
  </si>
  <si>
    <t>Melakukan penelaahan pengembangan pemanfaatan</t>
  </si>
  <si>
    <t>Telaahan</t>
  </si>
  <si>
    <t>Hasil hutan</t>
  </si>
  <si>
    <t>Jasa lingkungan dan wisata alam</t>
  </si>
  <si>
    <t>Industri hasil hutan</t>
  </si>
  <si>
    <t>Melakukan pengkajian usulan ijin industri</t>
  </si>
  <si>
    <t>Melakukan pemeriksaan persiapan teknis ijin industri</t>
  </si>
  <si>
    <t>Melakukan penelaahan ijin industri</t>
  </si>
  <si>
    <t xml:space="preserve">Pengujian dan penilaian </t>
  </si>
  <si>
    <t>Penilaian rencana pengelolaan hutan</t>
  </si>
  <si>
    <t>Menganalisis data</t>
  </si>
  <si>
    <t>Memeriksa administrasi</t>
  </si>
  <si>
    <t>Melakukan penilaian</t>
  </si>
  <si>
    <t>Memberikan saran tindak lanjut</t>
  </si>
  <si>
    <t>Penilaian pemenuhan/pemanfaataan bahan baku industri hasil hutan</t>
  </si>
  <si>
    <t>Mengentry data</t>
  </si>
  <si>
    <t>Paket Data</t>
  </si>
  <si>
    <t>Melakukan uji petik</t>
  </si>
  <si>
    <t>Pengujian dan penilaian hasil hutan kayu dan non kayu</t>
  </si>
  <si>
    <t xml:space="preserve">Melakukan pengujian </t>
  </si>
  <si>
    <t>Melakukan verifikasi dan validasi hasil pengujian</t>
  </si>
  <si>
    <t>Pengujian dan penilaian benih</t>
  </si>
  <si>
    <t>Pengujian dan penilaian bibit</t>
  </si>
  <si>
    <t>Mengumpulkan bahan</t>
  </si>
  <si>
    <t>Pengujian mutu persuteraan alam</t>
  </si>
  <si>
    <t>(a)</t>
  </si>
  <si>
    <t>Melaksanakan kegiatan pengujian mutu</t>
  </si>
  <si>
    <t>(b)</t>
  </si>
  <si>
    <t xml:space="preserve">Melakukan pengamatan sampel </t>
  </si>
  <si>
    <t>Data</t>
  </si>
  <si>
    <t>Penilaian teknis calon pengada dan pengedar bibit ulat sutera</t>
  </si>
  <si>
    <t xml:space="preserve">Melakukan pemeriksaan administrasi </t>
  </si>
  <si>
    <t>Melakukan pemeriksaan peralatan dan perlengkapan</t>
  </si>
  <si>
    <t>(c)</t>
  </si>
  <si>
    <t>Melakukan seleksi</t>
  </si>
  <si>
    <t>Memberikan rekomendasi</t>
  </si>
  <si>
    <t>8)</t>
  </si>
  <si>
    <t>Penilaian tenaga teknis PHPL</t>
  </si>
  <si>
    <t>Melakukan uji petik pelaksanaan kegiatan tenaga teknis PHPL</t>
  </si>
  <si>
    <t>Memberikan saran dan tindak lanjut penempatan tenaga teknis PHPL penyegaran, pembekuan atau pencabutan Kartu tenaga teknis PHPL</t>
  </si>
  <si>
    <t>9)</t>
  </si>
  <si>
    <t>Penilaian sarana dan pengembangan metode PHPL</t>
  </si>
  <si>
    <t>Memeriksa kelayakan fungsi sarana</t>
  </si>
  <si>
    <t>Menganalisis kemampuan dan kebutuhan sarana</t>
  </si>
  <si>
    <t>Merumuskan saran dan tindak lanjut</t>
  </si>
  <si>
    <t>10)</t>
  </si>
  <si>
    <t>Penilaian PHPL (Perencanaan/pemanenan/pembinaan hutan)</t>
  </si>
  <si>
    <t>11)</t>
  </si>
  <si>
    <t>Penilaian penatausahaan hasil hutan</t>
  </si>
  <si>
    <t>melakukan Entry data</t>
  </si>
  <si>
    <t>Menelaah administrasi</t>
  </si>
  <si>
    <t>Memeriksa lapangan</t>
  </si>
  <si>
    <t>Penilaian dokumen iuran kehutanan</t>
  </si>
  <si>
    <t>Melakukan Entry data</t>
  </si>
  <si>
    <t>Penilaian kegiatan industri hasil hutan</t>
  </si>
  <si>
    <t>Mengolah dan menganalisa</t>
  </si>
  <si>
    <t>Penilaian persyaratan administrasi dan sketsa/peta IUPHHK-HTR</t>
  </si>
  <si>
    <t>Melaksanakan pemeriksaan administrasi</t>
  </si>
  <si>
    <t>Melaksanakan pemeriksaan lapangan</t>
  </si>
  <si>
    <t xml:space="preserve">Sertifikasi </t>
  </si>
  <si>
    <t>Sertifikasi hasil hutan kayu dan non kayu</t>
  </si>
  <si>
    <t>Melaksanakan pengambilan sample</t>
  </si>
  <si>
    <t>Sertifikasi jasa lingkungan</t>
  </si>
  <si>
    <t>Sertifikasi sumber benih tanaman hutan</t>
  </si>
  <si>
    <t>Mengidentifikasi calon sumber benih</t>
  </si>
  <si>
    <t xml:space="preserve">Mendeskripsikan calon sumber benih </t>
  </si>
  <si>
    <t>Mengolah data potensi tegakan calon sumber benih</t>
  </si>
  <si>
    <t>Menganalisis calon sumber benih</t>
  </si>
  <si>
    <t>Sertifikasi mutu benih tanaman hutan</t>
  </si>
  <si>
    <t>Melaksanakan pengambilan sampel benih</t>
  </si>
  <si>
    <t>Melaksanakan pengujian kemurnian benih</t>
  </si>
  <si>
    <t>Melaksanakan pengujian berat 1000 butir</t>
  </si>
  <si>
    <t>Melaksanakan pengujian kadar air benih</t>
  </si>
  <si>
    <t>Melaksanakan pengujian daya kecambah benih</t>
  </si>
  <si>
    <t>Melaksanakan pengujian daya hidup viabilitas (uji Tz)</t>
  </si>
  <si>
    <t>Melakukan labelisasi</t>
  </si>
  <si>
    <t>Sertifikasi mutu bibit tanaman hutan</t>
  </si>
  <si>
    <t>melaksanakan pengambilan sampel bibit</t>
  </si>
  <si>
    <t>melaksanakan pengujian fisik fisiologis bibit</t>
  </si>
  <si>
    <t>Menganalis hasil pengujian mutu fisik fisiologis bibit</t>
  </si>
  <si>
    <t>Mengidentifikasi dan menginventarisasi hama dan penyakit bibit</t>
  </si>
  <si>
    <t>Sertifikasi Telur Ulat Sutera F1</t>
  </si>
  <si>
    <t>Melaksanakan pengamatan sampel ulat</t>
  </si>
  <si>
    <t>Melaksanakan analisa induk telur ulat sutera F1</t>
  </si>
  <si>
    <t>Melaksanakan analisa bibit telur ulat sutera F1</t>
  </si>
  <si>
    <t>Melaksanakan analisa kesehatan telur ulat sutera F1</t>
  </si>
  <si>
    <t>Sertifikasi tenaga teknis PHPL</t>
  </si>
  <si>
    <t>Pra Sertifikasi tenaga teknis PHPL</t>
  </si>
  <si>
    <t xml:space="preserve">Mengidentifikasi calon </t>
  </si>
  <si>
    <t>Mengolah kebutuhan tenaga teknis PHPL</t>
  </si>
  <si>
    <t>Penangkaran/Budidaya</t>
  </si>
  <si>
    <t>Mendata hasil penangkaran/budidaya.</t>
  </si>
  <si>
    <t>Menilai persiapan teknis penangkaran/budidaya</t>
  </si>
  <si>
    <t>Melaksanakan Tagging</t>
  </si>
  <si>
    <t xml:space="preserve">Pemasaran hasil hutan </t>
  </si>
  <si>
    <t xml:space="preserve">Menganalisis kebutuhan produk hasil hutan </t>
  </si>
  <si>
    <t xml:space="preserve">Menganalisis pemasaran hasil hutan </t>
  </si>
  <si>
    <t xml:space="preserve">Menganalisis pengembangan ekspor terhadap produk hasil hutan             </t>
  </si>
  <si>
    <t>Mengkaji kebijakan dan strategi pengembangan pemasaran hasil hutan</t>
  </si>
  <si>
    <t>melaksanakan promosi wisata alam dan pemanfaatan jasa lingkungan</t>
  </si>
  <si>
    <t>menyiapkan bahan interpretasi pariwisata alam</t>
  </si>
  <si>
    <t>melaksanakan interpretasi pariwisata alam</t>
  </si>
  <si>
    <t>melaksanakan pemeliharaan fasilitas dan objek wisata alam</t>
  </si>
  <si>
    <t>melaksanakan pelayanan wisata alam</t>
  </si>
  <si>
    <t>melakukan wisata pendidikan</t>
  </si>
  <si>
    <t>Memfasilitasi penyusunan URKUPHHK-HTR dan RKT UPHHK-HTR</t>
  </si>
  <si>
    <t>Memfasilitasi pelaksanaan kegiatan HTR</t>
  </si>
  <si>
    <t>Merumuskan saran tindak lanjut</t>
  </si>
  <si>
    <t>Pengelolaan informasi pemanfaatan hutan produksi lestari</t>
  </si>
  <si>
    <t xml:space="preserve">Mengumpulkan data, informasi dan peraturan kebijakan PHPL                                                                                           </t>
  </si>
  <si>
    <t xml:space="preserve">Mengolah dan menganalisa data dan informasi PHPL                                                                                                                                                                                 </t>
  </si>
  <si>
    <t xml:space="preserve">Membandingkan realisasi sistem silvikultur yang diterapkan dengan rencana yang disetujui dalam rangka penilaian PHPL                                                                                                             </t>
  </si>
  <si>
    <t xml:space="preserve">Menyusun saran tindak lanjut hasil verifikasi kelestarian fungsi produksi, ekologi dan sosial                                                                                                                                            </t>
  </si>
  <si>
    <t>Perbenihan</t>
  </si>
  <si>
    <t>Pembangunan sumber benih/demplot/arboretum/ASDG</t>
  </si>
  <si>
    <t>Membangun</t>
  </si>
  <si>
    <t>Memelihara</t>
  </si>
  <si>
    <t>Melaksanakan eksplorasi benih</t>
  </si>
  <si>
    <t>Mengamati bunga dan buah</t>
  </si>
  <si>
    <t>Mengunduh buah</t>
  </si>
  <si>
    <t xml:space="preserve">penanganan buah dan benih </t>
  </si>
  <si>
    <t>Melakukan Ekstraksi</t>
  </si>
  <si>
    <t>Melakukan Sortasi</t>
  </si>
  <si>
    <t>Melakukan Pengeringan</t>
  </si>
  <si>
    <t>Melakukan Pengepakan</t>
  </si>
  <si>
    <t>Melakukan Penyimpanan</t>
  </si>
  <si>
    <t>Pembibitan dan persemaian</t>
  </si>
  <si>
    <t>Pengembangan teknologi perbenihan</t>
  </si>
  <si>
    <t>Persuteraan Alam</t>
  </si>
  <si>
    <t>Persiapan pengelolaan Persuteraan Alam</t>
  </si>
  <si>
    <t>Menyusun instrumen</t>
  </si>
  <si>
    <t>Instrumen</t>
  </si>
  <si>
    <t>Menyiapkan kebutuhan personil</t>
  </si>
  <si>
    <t>Mengumpulkan data primer</t>
  </si>
  <si>
    <t>data</t>
  </si>
  <si>
    <t>Melaksanakan tabulasi data</t>
  </si>
  <si>
    <t>Melakukan pengolahan/analisa data</t>
  </si>
  <si>
    <t>Pemeliharaan bibit induk ulat sutera</t>
  </si>
  <si>
    <t>Melaksanakan desinfeksi ruangan dan peralatan</t>
  </si>
  <si>
    <t>Mengambil data perkembangan bibit induk</t>
  </si>
  <si>
    <t>Memelihara kebun Bibit Murbei</t>
  </si>
  <si>
    <t>Melakukan pengawasan produksi dan peredaran telur ulat sutera</t>
  </si>
  <si>
    <t>Pengendalian hama dan penyakit</t>
  </si>
  <si>
    <t>Melaksanakan pengendalian hama</t>
  </si>
  <si>
    <t>Melaksanakan pengambilan sampel</t>
  </si>
  <si>
    <t>Melaksanakan pengujian sampel</t>
  </si>
  <si>
    <t>Peragaan/pertukaran tumbuhan/satwa</t>
  </si>
  <si>
    <t>Membuat herbarium/spesimen satwa</t>
  </si>
  <si>
    <t>Memelihara herbarium/spesimen satwa</t>
  </si>
  <si>
    <t>Melakukan pemeriksaan persiapan teknis peragaan</t>
  </si>
  <si>
    <t>Menelaah tumbuhan/satwa untuk peragaan</t>
  </si>
  <si>
    <t>Melakukan kajian nilai konservasi untuk pertukaran</t>
  </si>
  <si>
    <t>Perburuan satwa</t>
  </si>
  <si>
    <t>Mengkaji potensi perburuan satwa</t>
  </si>
  <si>
    <t>Memberikan rekomendasi pemanfaatan perburuan satwa</t>
  </si>
  <si>
    <t>Pengelolaan Konservasi sumber daya hutan</t>
  </si>
  <si>
    <t>Pengendalian kebakaran Hutan  dan Lahan</t>
  </si>
  <si>
    <t>Pencegahan</t>
  </si>
  <si>
    <t>melaksanakan kampanye penanggulangan kebakaran hutan</t>
  </si>
  <si>
    <t>menelaah dan mengembangkan sistem deteksi  dini</t>
  </si>
  <si>
    <t>menelaah hasil pelaksanaan geladi/simulasi/ penanggulangan</t>
  </si>
  <si>
    <t>mengkaji dan mengembangkan sarana prasarana pencegahan dan penanggulangan kebakaran hutan.</t>
  </si>
  <si>
    <t>mengkaji dan mengembangkan teknik pengelolaan bahan bakar/umpan api (kayu, batubara, gambut,serasah dll).</t>
  </si>
  <si>
    <t>Pemadaman</t>
  </si>
  <si>
    <t xml:space="preserve">Melaksanakan pemadaman kebakaran hutan </t>
  </si>
  <si>
    <t>mengkaji tingkah laku/watak api</t>
  </si>
  <si>
    <t>mengkaji teknik pemadaman dini diberbagai tipe ekosistem.</t>
  </si>
  <si>
    <t>mengkaji dan mengembangkan PROTAP pemadaman/mobilisasi</t>
  </si>
  <si>
    <t>Penanganan pasca kebakaran</t>
  </si>
  <si>
    <t>mengkaji kawasan kaw./areal bekas keb.hutan</t>
  </si>
  <si>
    <t>menyusun bahan usulan penanganan paska kebakaran hutan</t>
  </si>
  <si>
    <t>mengembangkan teknik evaluasi</t>
  </si>
  <si>
    <t xml:space="preserve">mengkaji prosedur Search and Rescue regu kebakaran. </t>
  </si>
  <si>
    <t>mengembangkan prosedur penyelidikan sebab- sebab kebakaran hutan.</t>
  </si>
  <si>
    <t>Prosedur</t>
  </si>
  <si>
    <t>menganalisis dampak kebakaran hutan</t>
  </si>
  <si>
    <t>mengkaji dan penyelamatan satwa liar korban</t>
  </si>
  <si>
    <t xml:space="preserve">Pembinaan habitat dan satwa liar  </t>
  </si>
  <si>
    <t>melakukan pembinaan habitat untuk sumber pakan satwa</t>
  </si>
  <si>
    <t>menyelenggarakan pembuatan sarana pembinaan habitat dan populasi satwa</t>
  </si>
  <si>
    <t>melakukan pembinaan habitat pelindung satwa/tumbuhan</t>
  </si>
  <si>
    <t>melakukan penjarangan populasi satwa</t>
  </si>
  <si>
    <t>melakukan peningkatan jumlah tumbuhan dan atau satwa asli.</t>
  </si>
  <si>
    <t>melaksanakan pengembangan habitat</t>
  </si>
  <si>
    <t>melakukan kajian daya dukung kawasan</t>
  </si>
  <si>
    <t>melaksanakan rehabilitasi kawasan hutan/lahan</t>
  </si>
  <si>
    <t>Pengelolaan Keanekaragaman Hayati</t>
  </si>
  <si>
    <t>Penanganan medis terhadap satwa</t>
  </si>
  <si>
    <t>menyiapkan bahan naskah penanganan medis satwa</t>
  </si>
  <si>
    <t>Naskah</t>
  </si>
  <si>
    <t>malaksanakan tindakan medis terhadap satwa</t>
  </si>
  <si>
    <t>melakukan pengambilan sampel untuk uji laboratorium/pemeriksaan</t>
  </si>
  <si>
    <t>melakukan pemeriksaan sampel/nekropsi</t>
  </si>
  <si>
    <t>menilai kesehatan/perilaku satwa</t>
  </si>
  <si>
    <t>memberikan rekomendasi/keterangan/diagnosa</t>
  </si>
  <si>
    <t>menyiapkan bahan naskah satwa dan tumbuhan yang dilindungi dan tidak dilindungi.</t>
  </si>
  <si>
    <t>melaksanakan demplot penangkaran</t>
  </si>
  <si>
    <t>penetapan</t>
  </si>
  <si>
    <t>pengamatan</t>
  </si>
  <si>
    <t>pengembangan</t>
  </si>
  <si>
    <t>Menyiapkan bahan naskah persiapan pemeliharaan dan penyelamatan satwa/tumbuhan</t>
  </si>
  <si>
    <t>Melakukan pemeliharaan dan penyelamatan satwa/tumbuhan</t>
  </si>
  <si>
    <t>Melaksanakan rehabilitasi satwa</t>
  </si>
  <si>
    <t>Menangani konflik satwa liar</t>
  </si>
  <si>
    <t>Melaksanakan pelepas liaran satwa</t>
  </si>
  <si>
    <t>mengembangkan rehabilitasi satwa</t>
  </si>
  <si>
    <t>mengembangkan konsep pelepas liaran satwa</t>
  </si>
  <si>
    <t>mengembangkan konsep daerah pengungsian satwa</t>
  </si>
  <si>
    <t>Menyusun konsep pengembangan penangkaran satwa</t>
  </si>
  <si>
    <t>Pengelolaan DAS dan tata air</t>
  </si>
  <si>
    <t>Melakukan pengukuran TMA, Debit, dan curah hujan dan sampel air</t>
  </si>
  <si>
    <t>Paket data</t>
  </si>
  <si>
    <t>Melakukan analisa data TMA, Debit, dan curah hujan dan sampel air</t>
  </si>
  <si>
    <t>Melakukan penyusunan rekomendasi</t>
  </si>
  <si>
    <t>Pembinaan dan Pemberdayaan Masyarakat</t>
  </si>
  <si>
    <t>Kelembagaan Masyarakat</t>
  </si>
  <si>
    <t>Pembentukan Kelembagaan/Kelompok Masyarakat</t>
  </si>
  <si>
    <t>Pembinaan</t>
  </si>
  <si>
    <t>Melakukan Sosialisasi</t>
  </si>
  <si>
    <t>Melakukan Bimbingan teknis</t>
  </si>
  <si>
    <t>Melakukan Pendampingan</t>
  </si>
  <si>
    <t>Melakukan Advokasi</t>
  </si>
  <si>
    <t>Melakukan Fasilitasi</t>
  </si>
  <si>
    <t>Pengembangan</t>
  </si>
  <si>
    <t>Mengkaji</t>
  </si>
  <si>
    <t>Menentukan tujuan</t>
  </si>
  <si>
    <t>Menganalisis masalah</t>
  </si>
  <si>
    <t>merumuskan struktur kelembagaan</t>
  </si>
  <si>
    <t>Rumusan</t>
  </si>
  <si>
    <t>merumuskan tata hubungan kerja</t>
  </si>
  <si>
    <t>merumuskan prosedur kerja</t>
  </si>
  <si>
    <t>menyusun kebutuhan dan kualifikasi  personil</t>
  </si>
  <si>
    <t>menyusun kebutuhan sarana dan prasarana</t>
  </si>
  <si>
    <t>merekomendasikan/menyarankan penguatan kelembagaan</t>
  </si>
  <si>
    <t>mempresentasikan laporan pengembangan kelembagaan</t>
  </si>
  <si>
    <t>Pembinaan Kemitraan</t>
  </si>
  <si>
    <t>Pembentukan Kader (Konservasi, Bina Cinta Alam, Forum interpreter, guide dan porter)</t>
  </si>
  <si>
    <t>mengembangkan kemitraan</t>
  </si>
  <si>
    <t xml:space="preserve">merekrut kader </t>
  </si>
  <si>
    <t>mengembangkan hasil-hasil kemitraan</t>
  </si>
  <si>
    <t>Pelaku Usaha Sektor Kehutanan</t>
  </si>
  <si>
    <t>Mengumpulkan data dan informasi</t>
  </si>
  <si>
    <t>Melakukan fasilitasi kemitraan</t>
  </si>
  <si>
    <t>Merumuskan konsep kerjasama</t>
  </si>
  <si>
    <t>Pengembangan jaringan informasi dan jaringan kerja</t>
  </si>
  <si>
    <t>Pembentukan dan Pembinaan areal model</t>
  </si>
  <si>
    <t>Pembentukan areal model</t>
  </si>
  <si>
    <t>mempersiapkan kelompok sasaran</t>
  </si>
  <si>
    <t>mempersiapkan lokasi</t>
  </si>
  <si>
    <t>menganalisa usaha RHL</t>
  </si>
  <si>
    <t>melakukan analisa permasalahan pelaksanaan</t>
  </si>
  <si>
    <t>menyusun rekomendasi pemecahan masalah</t>
  </si>
  <si>
    <t>menyusun naskah laporan areal model</t>
  </si>
  <si>
    <t>mempresentasikan hasil areal model</t>
  </si>
  <si>
    <t>Pembinaan areal model</t>
  </si>
  <si>
    <t>melakukan kunjungan</t>
  </si>
  <si>
    <t>Melakukan pengawasan pelaksanaan areal model</t>
  </si>
  <si>
    <t>Melaksanakan kemah konservasi</t>
  </si>
  <si>
    <t>Sistem Informasi Pengendalian Ekosistem Hutan</t>
  </si>
  <si>
    <t>Sistem informasi manajemen</t>
  </si>
  <si>
    <t xml:space="preserve">menyusun rancangan sistem data-base </t>
  </si>
  <si>
    <t>mengentry data</t>
  </si>
  <si>
    <t>mengolah data/up dating data</t>
  </si>
  <si>
    <t>menganalisa data</t>
  </si>
  <si>
    <t>menyajikan data</t>
  </si>
  <si>
    <t>mengembangkan sistem informasi</t>
  </si>
  <si>
    <t>Sistem Informasi Geografi (SIG) pengelolaan Sumber daya hutan</t>
  </si>
  <si>
    <t>Melakukan digitasi peta</t>
  </si>
  <si>
    <t>Melakukan entry data non spasial</t>
  </si>
  <si>
    <t>Lap/propinsi</t>
  </si>
  <si>
    <t>Melakukan labelling, editing dan penyambungan tepi</t>
  </si>
  <si>
    <t>Tema/peta</t>
  </si>
  <si>
    <t>Melakukan kendali mutu hasil digitasi</t>
  </si>
  <si>
    <t>Membuat komposisi peta hasil digitasi</t>
  </si>
  <si>
    <t>Menyusun dan melakukan pengelolaan library</t>
  </si>
  <si>
    <t xml:space="preserve">Melakukan penyajian dan pemutakhiran data </t>
  </si>
  <si>
    <t>mengembangkan data base non spatial</t>
  </si>
  <si>
    <t>Melakukan pengelolaan sistem jaringan (HW/SW)</t>
  </si>
  <si>
    <t>Melakukan back up data rutin</t>
  </si>
  <si>
    <t>CD</t>
  </si>
  <si>
    <t>Melakukan kendali mutu data untuk intranet/internet</t>
  </si>
  <si>
    <t>Membuat program/penulisan makro aplikasi SIG</t>
  </si>
  <si>
    <t>Program</t>
  </si>
  <si>
    <t>Melakukan analisa data SIG</t>
  </si>
  <si>
    <t>Melakukan kajian terhadap hasil analisa data SIG</t>
  </si>
  <si>
    <t>Membuat model-model aplikasi SIG (bersifat inovatif)</t>
  </si>
  <si>
    <t>Model</t>
  </si>
  <si>
    <t>Mengembangkan Sistem Informasi Manajemen</t>
  </si>
  <si>
    <t>menginventarisasi kebutuhan data dan informasi</t>
  </si>
  <si>
    <t>menyusun sistem/model/program</t>
  </si>
  <si>
    <t>menguji dan memvalidasi sistem/model/program</t>
  </si>
  <si>
    <t>menyusun manual</t>
  </si>
  <si>
    <t>Manual</t>
  </si>
  <si>
    <t>Konsultasi dan koordinasi dalam pengendalian ekosistem hutan</t>
  </si>
  <si>
    <t>Melakukan konsultasi</t>
  </si>
  <si>
    <t>Melakukan koordinasi</t>
  </si>
  <si>
    <t>Memberikan konsultasi</t>
  </si>
  <si>
    <t>Sosialisasi/diseminasi Kebijakan/Program</t>
  </si>
  <si>
    <t>Menyusun bahan informasi teknis</t>
  </si>
  <si>
    <t>membuat leaflet</t>
  </si>
  <si>
    <t>membuat poster/banner/baliho</t>
  </si>
  <si>
    <t>membuat buletin</t>
  </si>
  <si>
    <t>membuat naskah siaran media cetak dan elektronik</t>
  </si>
  <si>
    <t>melakukan pameran/display</t>
  </si>
  <si>
    <t>membuat papan informasi</t>
  </si>
  <si>
    <t>membuat buklet</t>
  </si>
  <si>
    <t>membuat audio visual</t>
  </si>
  <si>
    <t>membuat sinopsis</t>
  </si>
  <si>
    <t>membuat slide</t>
  </si>
  <si>
    <t>menyusun konsep informasi teknis</t>
  </si>
  <si>
    <t>melakukan pembahasan konsep informasi teknis</t>
  </si>
  <si>
    <t>Sosialisasi/diseminasi</t>
  </si>
  <si>
    <t>menyiapkan bahan penyusunan rencana dan materi sosialisasi/diseminasi</t>
  </si>
  <si>
    <t>melakukan sosialisasi/diseminasi</t>
  </si>
  <si>
    <t>melaksanakan pameran</t>
  </si>
  <si>
    <t>Melakukan penyusunan/Pengembangan draft kebijakan Pengendalian Ekosistem Hutan, sebagai :</t>
  </si>
  <si>
    <t xml:space="preserve">Melakukan penyusunan program Pengendalian Ekosistem Hutan, sebagai : </t>
  </si>
  <si>
    <t>Melakukan penyusunan rencana operasional Pengendalian Ekosistem Hutan sebagai :</t>
  </si>
  <si>
    <t xml:space="preserve">Melakukan pengembangan sistem monitoring dan evaluasi Pengendalian Ekosistem Hutan, sebagai : </t>
  </si>
  <si>
    <t>Ekspose hasil inventarisasi</t>
  </si>
  <si>
    <t>Rekalkulasi batas kawasan hutan</t>
  </si>
  <si>
    <t>Pengecekan pal batas</t>
  </si>
  <si>
    <t>Pengambilan titik koordinat</t>
  </si>
  <si>
    <t>Melaksanakan review zonasi</t>
  </si>
  <si>
    <t>Menelaah peta dalam rangka penyusunan zonasi</t>
  </si>
  <si>
    <t>Verifikasi PNBP (Penghasilan Negara Bukan Pajak)</t>
  </si>
  <si>
    <t>Memasang tanda batas kawasan hutan atau zonasi/blok</t>
  </si>
  <si>
    <t>Verifikasi areal HTR, HKM dan Hutan Desa</t>
  </si>
  <si>
    <t>memungut iuran PNBP</t>
  </si>
  <si>
    <t>Bukti pungut</t>
  </si>
  <si>
    <t>Mengukur batas lokasi dan jalur</t>
  </si>
  <si>
    <t>Merintis dan memasang patok batas</t>
  </si>
  <si>
    <t>Mempersiapkan bibit</t>
  </si>
  <si>
    <t>Membersihkan dan menyiapkan lahan</t>
  </si>
  <si>
    <t>Membuat persemaian</t>
  </si>
  <si>
    <t>Inventarisasi potensi</t>
  </si>
  <si>
    <t>Menganalisis potensi</t>
  </si>
  <si>
    <t>Membuat peta potensi</t>
  </si>
  <si>
    <t>peta</t>
  </si>
  <si>
    <t>rekomendasi pengembangan</t>
  </si>
  <si>
    <t>rekomendasi</t>
  </si>
  <si>
    <t>Konsultasi publik</t>
  </si>
  <si>
    <t>Ekspose</t>
  </si>
  <si>
    <t>Peredaran tumbuhan dan satwa liar (TSL)</t>
  </si>
  <si>
    <t>Pemeriksaan TSL yang dimohon untuk diangkut ke dalam negeri (SATS-DN)</t>
  </si>
  <si>
    <t>BAP</t>
  </si>
  <si>
    <t>Pemeriksaan TSL yang dimohon untuk diangkut ke luar negeri (SATS-LN)</t>
  </si>
  <si>
    <t>Verifikasi SATS-LN sebelum pengiriman ke luar negeri</t>
  </si>
  <si>
    <t>SATS-LN</t>
  </si>
  <si>
    <t>Pengelolaan Rehabilitasi Hutan dan Lahan (RHL)</t>
  </si>
  <si>
    <t>Mengumpulkan data sekunder</t>
  </si>
  <si>
    <t>Menyajikan diagram dan tabel (data)</t>
  </si>
  <si>
    <t>Menyajikan hasil identifikasi masalah</t>
  </si>
  <si>
    <t>Menyusun pola pembinaan</t>
  </si>
  <si>
    <t>Scanning peta</t>
  </si>
  <si>
    <t>Menyiapkan bahan</t>
  </si>
  <si>
    <t>Pengujian dan penilaian sarpras persemaian pengadaan dan pengedar bibit</t>
  </si>
  <si>
    <t>Identifikasi pola pemanfaatan ruang</t>
  </si>
  <si>
    <t xml:space="preserve">Melakukan skoring </t>
  </si>
  <si>
    <t>Identifikasi pengunaan pola ruang</t>
  </si>
  <si>
    <t>Verifikasi usulan perubahan</t>
  </si>
  <si>
    <t>Membuat Kajian lingkungan hidup strategis</t>
  </si>
  <si>
    <t>Menyusun kriteria/indikator kegiatan</t>
  </si>
  <si>
    <t>Identifikasi lokasi calon areal kerja IUPHH HTI/HA/RE</t>
  </si>
  <si>
    <t xml:space="preserve">Identifikasi permasalahan areal kerja pemanfaatan </t>
  </si>
  <si>
    <t>Pemutakhiran data kawasan hutan</t>
  </si>
  <si>
    <t>Laporan/scene</t>
  </si>
  <si>
    <t>Menanam bibit</t>
  </si>
  <si>
    <t>Kunci Penafsiran</t>
  </si>
  <si>
    <t xml:space="preserve">Mengolah dan menganalisa data </t>
  </si>
  <si>
    <t xml:space="preserve">Mengumpulkan data dan peta </t>
  </si>
  <si>
    <t>Pemeliharaan ulat sutera</t>
  </si>
  <si>
    <t>Penyusunan rencana pengembangan persuteraan alam</t>
  </si>
  <si>
    <t>Laporan/km</t>
  </si>
  <si>
    <t>Laporan/kabupaten</t>
  </si>
  <si>
    <t>Laporan/ha</t>
  </si>
  <si>
    <t>Laporan/lubang tanam</t>
  </si>
  <si>
    <t>Memelihara bibit</t>
  </si>
  <si>
    <t>Melakukan pengukuran dan pemasangan titik kontrol GPS</t>
  </si>
  <si>
    <t>Membuat deskripsi lokasi pengamatan titik kontrol GPS</t>
  </si>
  <si>
    <t>Membuat peta titik kontrol hasil pengolahan titik GPS</t>
  </si>
  <si>
    <t>Menelaah peta dan data terkait dalam rangka perubahan kawasan hutan</t>
  </si>
  <si>
    <t>Melakukan evaluasi lapangan dalam rangka perubahan peruntukan</t>
  </si>
  <si>
    <t>Membuat pertimbangan teknis perubahan peruntukan</t>
  </si>
  <si>
    <t>Membuat laporan perubahan peruntukan</t>
  </si>
  <si>
    <t>Melakukan Cross chek dokumen</t>
  </si>
  <si>
    <t>Melaksanakan pengujian cutting test</t>
  </si>
  <si>
    <t>Melaksanakan hakitate</t>
  </si>
  <si>
    <t>Melaksanakan sertifikasi bebas pebrine</t>
  </si>
  <si>
    <t>Pelaksana Pemula</t>
  </si>
  <si>
    <t xml:space="preserve">Pelaksana  </t>
  </si>
  <si>
    <t>Pelaksana Lanjutan</t>
  </si>
  <si>
    <t xml:space="preserve">Penyelia </t>
  </si>
  <si>
    <t>Muda</t>
  </si>
  <si>
    <t xml:space="preserve">Madya </t>
  </si>
  <si>
    <t>Rencana kerja</t>
  </si>
  <si>
    <t>Pertama</t>
  </si>
  <si>
    <t>Laporan/Plot ukur</t>
  </si>
  <si>
    <t>Laporan/Km</t>
  </si>
  <si>
    <t>Laporan/Desa</t>
  </si>
  <si>
    <t xml:space="preserve">Perubahan peruntukan/Perubahan Fungsi/Penunjukan /Penggunaan/ Pembentukan Wilayah Pengelolaan  kawasan hutan </t>
  </si>
  <si>
    <t>Penyelia</t>
  </si>
  <si>
    <t>Madya</t>
  </si>
  <si>
    <t>Slide</t>
  </si>
  <si>
    <t>Sinopsis</t>
  </si>
  <si>
    <t>Buklet</t>
  </si>
  <si>
    <t>Buah</t>
  </si>
  <si>
    <t>Display</t>
  </si>
  <si>
    <t>Buletin</t>
  </si>
  <si>
    <t>Poster</t>
  </si>
  <si>
    <t>Leaflet</t>
  </si>
  <si>
    <t xml:space="preserve">Pelaksana </t>
  </si>
  <si>
    <t>Pelaksana</t>
  </si>
  <si>
    <t>madya</t>
  </si>
  <si>
    <t>Rencana Kerja</t>
  </si>
  <si>
    <t>Semua jenjang</t>
  </si>
  <si>
    <t>B.</t>
  </si>
  <si>
    <t>1.</t>
  </si>
  <si>
    <t xml:space="preserve">Semua jenjang </t>
  </si>
  <si>
    <t>3.</t>
  </si>
  <si>
    <t>C.</t>
  </si>
  <si>
    <t>2.</t>
  </si>
  <si>
    <t>D.</t>
  </si>
  <si>
    <t xml:space="preserve">Setiap karya </t>
  </si>
  <si>
    <t>F.</t>
  </si>
  <si>
    <t xml:space="preserve">Studi banding </t>
  </si>
  <si>
    <t xml:space="preserve">Kunjungan kerja </t>
  </si>
  <si>
    <t xml:space="preserve">Magang </t>
  </si>
  <si>
    <t>G.</t>
  </si>
  <si>
    <t>Merumuskan sistem pengendalian ekosistem hutan yang mengandung nilai-nilai pembaharuan</t>
  </si>
  <si>
    <t>Merumuskan sistem pengendalian ekosistem hutan yang mengandung nilai-nilai penyempurnaan atau perbaikan</t>
  </si>
  <si>
    <t>Perumusan sistem Pengendalian Ekosistem Hutan</t>
  </si>
  <si>
    <t>II</t>
  </si>
  <si>
    <t>III</t>
  </si>
  <si>
    <t>Menyusun rencana kerja PEH, sebagai anggota</t>
  </si>
  <si>
    <t>Flora, sebagai anggota</t>
  </si>
  <si>
    <t>Fauna, sebagai anggota</t>
  </si>
  <si>
    <t>Sosekbud, sebagai anggota</t>
  </si>
  <si>
    <t>Geofisik, sebagai anggota</t>
  </si>
  <si>
    <t>Enumerasi TSP/PSP, sebagai anggota</t>
  </si>
  <si>
    <t>Re-enumerasi TSP/PSP, sebagai anggota</t>
  </si>
  <si>
    <t>B. </t>
  </si>
  <si>
    <t>C.   </t>
  </si>
  <si>
    <t xml:space="preserve">D. </t>
  </si>
  <si>
    <t>E.</t>
  </si>
  <si>
    <t>H.</t>
  </si>
  <si>
    <t>IV</t>
  </si>
  <si>
    <t>Pemantapan dan Penatagunaan kawasan hutan</t>
  </si>
  <si>
    <t>Sertifikasi</t>
  </si>
  <si>
    <t>(e)</t>
  </si>
  <si>
    <t>Melaksanakan pendampingan kader</t>
  </si>
  <si>
    <t>Mencatat hasil dan manfaat dampak</t>
  </si>
  <si>
    <t>Menyelenggarakan lomba cinta alam</t>
  </si>
  <si>
    <t>Melakukan kegiatan pramuka saka wanabakti</t>
  </si>
  <si>
    <t>Mengelola/membimbing camping ground</t>
  </si>
  <si>
    <t>Melaksanakan pameran</t>
  </si>
  <si>
    <t>Membuat leaflet</t>
  </si>
  <si>
    <t>Membuat poster/banner/baliho</t>
  </si>
  <si>
    <t>Membuat buletin</t>
  </si>
  <si>
    <t>Membuat naskah siaran media cetak dan elektronik</t>
  </si>
  <si>
    <t>Melakukan pameran/display</t>
  </si>
  <si>
    <t>Membuat papan informasi</t>
  </si>
  <si>
    <t>Membuat buklet</t>
  </si>
  <si>
    <t>Membuat audio visual</t>
  </si>
  <si>
    <t>Membuat sinopsis</t>
  </si>
  <si>
    <t>Membuat slide</t>
  </si>
  <si>
    <t>Melakukan penyusunan/Pengembangan draft kebijakan pengendalian ekosistem hutan, sebagai anggota</t>
  </si>
  <si>
    <t>Melakukan penyusunan rencana operasional pengendalian ekosistem hutan, sebagai anggota</t>
  </si>
  <si>
    <t xml:space="preserve">Melakukan pengembangan sistem monitoring dan evaluasi pengendalian ekosistem hutan, sebagai anggota </t>
  </si>
  <si>
    <t>Penyusunan program Pengendalian Ekosistem Hutan</t>
  </si>
  <si>
    <t xml:space="preserve">Penyusunan rencana operasional Pengendalian Ekosistem Hutan </t>
  </si>
  <si>
    <t>Pengembangan sistem monitoring dan evaluasi pengendalian ekosistem hutan</t>
  </si>
  <si>
    <t>Penyusunan rencana operasional pengendalian ekosistem hutan</t>
  </si>
  <si>
    <t>Penyusunan program pengendalian ekosistem hutan</t>
  </si>
  <si>
    <t>Penyusunan / pengembangan draft kebijakan pengendalian ekosistem hutan</t>
  </si>
  <si>
    <t>Mengembangkan teknologi tepat guna di bidang pengendalian ekosistem hutan</t>
  </si>
  <si>
    <t>Flora, sebagai Ketua</t>
  </si>
  <si>
    <t>Fauna, sebagai Ketua</t>
  </si>
  <si>
    <t>Melakukan identifikasi potensi sumber daya hutan/produk hasil hutan, sebagai :</t>
  </si>
  <si>
    <t>Sosekbud, sebagai Ketua</t>
  </si>
  <si>
    <t>Geofisik, sebagai Ketua</t>
  </si>
  <si>
    <t>Enumerasi TSP/PSP, sebagai :</t>
  </si>
  <si>
    <t>Re-enumerasi TSP/PSP, sebagai :</t>
  </si>
  <si>
    <t>Pengelolaan konservasi sumber daya hutan</t>
  </si>
  <si>
    <t>Pengembangan sistem monitoring dan evaluasi Pengendalian Ekosistem Hutan</t>
  </si>
  <si>
    <t>Penyusunan/Pengembangan draft kebijakan Pengendalian Ekosistem Hutan</t>
  </si>
  <si>
    <t>Menyiapkan bahan penetapan quota pengunjung</t>
  </si>
  <si>
    <t xml:space="preserve">a) </t>
  </si>
  <si>
    <t>Peningkatan  Pengembangan diri di bidang pengendalian ekosistem hutan</t>
  </si>
  <si>
    <t>Penyusunan Rencana kerja PEH</t>
  </si>
  <si>
    <t>Penyusunan rencana kerja PEH</t>
  </si>
  <si>
    <t>Inventarisasi sumber daya hutan/produk hasil hutan</t>
  </si>
  <si>
    <t>4.</t>
  </si>
  <si>
    <t>5.</t>
  </si>
  <si>
    <t>6.</t>
  </si>
  <si>
    <t>7.</t>
  </si>
  <si>
    <t>8.</t>
  </si>
  <si>
    <t>Pembinaan dan bimbingan teknis pemanfaatan PHPL / Fasilitasi pelaksanaan kegiatan HTR</t>
  </si>
  <si>
    <t xml:space="preserve">Pengembangan teknologi tepat guna di bidang pengendalian ekosistem hutan </t>
  </si>
  <si>
    <t>Pemanfaatan jasa lingkungan dan wisata alam promosi dan pemasaran</t>
  </si>
  <si>
    <t>Pemanfaatan jasa lingkungan dan wisata alam Promosi dan pemasaran</t>
  </si>
  <si>
    <t xml:space="preserve">Melakukan pembinaan terhadap penangkar/pengedar/pedagang/  lembaga konservasi/Instansi satwa liar dan tumbuhan </t>
  </si>
  <si>
    <t xml:space="preserve">Menyusun rencana kerja PEH, sebagai </t>
  </si>
  <si>
    <t>Memantau</t>
  </si>
  <si>
    <t>Melakukan pemantauan kegiatan pengendalian ekosistem hutan, sebagai :</t>
  </si>
  <si>
    <t>Melakukan pemantauan pelanggaran dan pengenaan sanksi, sebagai :</t>
  </si>
  <si>
    <t xml:space="preserve">Evaluasi </t>
  </si>
  <si>
    <t>Melakukan evaluasi, sebagai :</t>
  </si>
  <si>
    <t>Evaluasi</t>
  </si>
  <si>
    <t>Melakukan evaluasi, sebagai anggota</t>
  </si>
  <si>
    <t>Melakukan identifikasi potensi sumber daya hutan/produk hasil hutan, sebagai anggota</t>
  </si>
  <si>
    <t>melaksanakan permanent/ temporary sample plot</t>
  </si>
  <si>
    <t>Melaksanakan evakuasi/ pengungsian satwa atau satwa migran</t>
  </si>
  <si>
    <t xml:space="preserve">Melakukan penyusunan program pengendalian ekosistem hutan, sebagai anggota </t>
  </si>
  <si>
    <t>Melakukan pemantauan kegiatan pengendalian ekosistem hutan,sebagai anggota</t>
  </si>
  <si>
    <t>Melakukan pemantauan pelanggaran dan pengenaan sanksi, sebagai anggota</t>
  </si>
  <si>
    <t>Melakukan audit kinerja terhadap penangkar /pengedar /pedagang / lembaga konservasi /Instansi satwa liar dan tumbuhan</t>
  </si>
  <si>
    <t>Sistem/ model/ program</t>
  </si>
  <si>
    <t>No</t>
  </si>
  <si>
    <t>Unsur</t>
  </si>
  <si>
    <t>Sub Unsur</t>
  </si>
  <si>
    <t>Kegiatan</t>
  </si>
  <si>
    <t>Angka Kredit</t>
  </si>
  <si>
    <t>Konstanta</t>
  </si>
  <si>
    <t>Waktu Penyelesaian Butir Kegiatan (Wpk)</t>
  </si>
  <si>
    <t>Volume Kegiatan (1 Tahun)</t>
  </si>
  <si>
    <t>Satuan Hasil</t>
  </si>
  <si>
    <t>Waktu Penyelesaian Volume (Wpv)</t>
  </si>
  <si>
    <t>Penyiapan pengendalian ekosistem hutan</t>
  </si>
  <si>
    <t>Pelaksanaan pengendalian ekosistem hutan</t>
  </si>
  <si>
    <t>Pengembangan pengendalian ekosistem hutan</t>
  </si>
  <si>
    <t>Pemantauan dan evaluasi pengendalian ekosistem hutan</t>
  </si>
  <si>
    <t>Jumlah jam (Σ Wpv)</t>
  </si>
  <si>
    <t>Jumlah kebutuhan setelah pembulatan</t>
  </si>
  <si>
    <t>Rincian</t>
  </si>
  <si>
    <t>:</t>
  </si>
  <si>
    <t>Pelaksana lanjutan</t>
  </si>
  <si>
    <t>Pelaksana pemula</t>
  </si>
  <si>
    <t>Jumlah Wpv</t>
  </si>
  <si>
    <t>Jumlah pegawai</t>
  </si>
  <si>
    <t>Seksi</t>
  </si>
  <si>
    <t>Keterangan</t>
  </si>
  <si>
    <t>6 resort &amp; 2 unit @ 2 orang dan 1 unit@3 orang</t>
  </si>
  <si>
    <t>Balai</t>
  </si>
  <si>
    <t>Balai dan Seksi</t>
  </si>
  <si>
    <t>Balai dan Unit</t>
  </si>
  <si>
    <t>Balai, Seksi, Unit Sadengan, dan Unit Ngagelan</t>
  </si>
  <si>
    <t>Resort Grajagan, Unit Sadengan, Unit Ngagelan, dan Unit Plengkung</t>
  </si>
  <si>
    <t>Jumlah kebutuhan</t>
  </si>
  <si>
    <t>Jumlah kebutuhan PEH (Σ Wpv/1250)</t>
  </si>
  <si>
    <t>2 orang di Unit Ngagelan, dan 1 orang di Unit Sadengan</t>
  </si>
  <si>
    <t>Jenjang Jabatan</t>
  </si>
  <si>
    <t>Resort</t>
  </si>
  <si>
    <t>Unit Plengkung</t>
  </si>
  <si>
    <t>Unit Ngagelan</t>
  </si>
  <si>
    <t>Unit Sadengan</t>
  </si>
  <si>
    <t>Jumlah</t>
  </si>
  <si>
    <t>Tugas</t>
  </si>
  <si>
    <t>Menganalisa data hutan dalam bentuk perhitungan neraca sumber daya hutan</t>
  </si>
  <si>
    <t>Melakukan pengukuran dan pemasangan titik kontrol GPS, membuat deskripsi lokasi pengamatan titik kontrol GPS,  dan membuat peta titik kontrol hasil pengolahan titik GPS</t>
  </si>
  <si>
    <t>Penyiapan sarpras inventarisasi</t>
  </si>
  <si>
    <t>Penyiapan sarana dan prasarana inventarisasi non terestris</t>
  </si>
  <si>
    <t>Menyajikan peta analisa data hutan</t>
  </si>
  <si>
    <t>Penataan batas, pengukuran batas, menyajikan hasil pengukuran dalam bentuk peta</t>
  </si>
  <si>
    <t>Menganalisis data dan melakukan penilaian dokumen rencana pemanfaatan SDH</t>
  </si>
  <si>
    <t>Memeriksa administrasi dokumen rencana pemanfaatan SDH</t>
  </si>
  <si>
    <t>Memberikan saran tindak lanjut dokumen rencana pemanfaatan SDH</t>
  </si>
  <si>
    <t>Melaksanakan tagging</t>
  </si>
  <si>
    <t>Menyiapkan bahan interpretasi pariwisata alam</t>
  </si>
  <si>
    <t>Melaksanakan interpretasi pariwisata alam</t>
  </si>
  <si>
    <t>Melaksanakan pelayanan wisata alam</t>
  </si>
  <si>
    <t>Melakukan wisata pendidikan</t>
  </si>
  <si>
    <t>Memungut iuran PNBP</t>
  </si>
  <si>
    <t>Membersihkan dan menyiapkan lahan pembangunan sumber benih/demplot/arboretum/ASDG</t>
  </si>
  <si>
    <t>Memelihara sumber benih/demplot/arboretum/ASDG</t>
  </si>
  <si>
    <t>Mengamati bunga dan buah dalam rangka eksplorasi benih</t>
  </si>
  <si>
    <t>Mengunduh buah sumber benih/demplot/arboretum/ASDG</t>
  </si>
  <si>
    <t>Melakukan Sortasi benih</t>
  </si>
  <si>
    <t>Melakukan Ekstraksi benih dan pengeringan benih</t>
  </si>
  <si>
    <t>menelaah dan mengembangkan sistem deteksi  dini pencegahan kebakaran hutan</t>
  </si>
  <si>
    <t>Menelaah hasil pelaksanaan geladi/simulasi/ penanggulangan kebakaran hutan</t>
  </si>
  <si>
    <t>Mengkaji kawasan areal bekas keb.hutan</t>
  </si>
  <si>
    <t>Menyusun bahan usulan penanganan paska kebakaran hutan</t>
  </si>
  <si>
    <t>Melakukan pembinaan habitat untuk sumber pakan satwa</t>
  </si>
  <si>
    <t>Menyelenggarakan pembuatan sarana pembinaan habitat dan populasi satwa</t>
  </si>
  <si>
    <t xml:space="preserve">Melakukan pengambilan sampel untuk uji laboratorium/pemeriksaan dalam rangka penanganan medis </t>
  </si>
  <si>
    <t>pengamatan permanent/ temporary sample plot</t>
  </si>
  <si>
    <t>Pengembangan permanent/ temporary sample plot</t>
  </si>
  <si>
    <t>Mencatat hasil dan manfaat dampak pembinaan areal model</t>
  </si>
  <si>
    <t>Menyiapkan bahan konsultasi dan koordinasi dalam PEH</t>
  </si>
  <si>
    <t>Melakukan identifikasi potensi sumber daya hutan/produk hasil hutan sebagai anggota</t>
  </si>
  <si>
    <t>Sadengan</t>
  </si>
  <si>
    <t>Ngagelan</t>
  </si>
  <si>
    <t>Plengkung</t>
  </si>
  <si>
    <t>Menyusun rencana kerja PEH, sebagai Ketua</t>
  </si>
  <si>
    <t>Melakukan identifikasi potensi sumber daya hutan/produk hasil hutan, sebagai Ketua</t>
  </si>
  <si>
    <t>Melakukan inventarisasi dan mengolah data flora, fauna, sosek, dan geofisik sebaga Ketua</t>
  </si>
  <si>
    <t>Enumerasi TSP/PSP, sebagai Ketua</t>
  </si>
  <si>
    <t>Menyusun rancangan inventarisasi non terestris</t>
  </si>
  <si>
    <t>Melakukan pengkajian usulan pemanfaatan hasil hutan, jasa lingkungan, dan wisata alam.</t>
  </si>
  <si>
    <t xml:space="preserve">Melakukan penelaahan pengembangan pemanfaatan hasil hutan, jasa lingkungan, dan wisata alam </t>
  </si>
  <si>
    <t>Melakukan pemeriksaan persiapan teknis pemanfaatan hasil hutan, jasa lingkungan, dan wisata alam.</t>
  </si>
  <si>
    <t>Menganalisis data Pengujian dan penilaian hasil hutan kayu dan non kayu</t>
  </si>
  <si>
    <t>Memberikan saran tindak lanjut Pengujian dan penilaian hasil hutan kayu dan non kayu</t>
  </si>
  <si>
    <t>Memberikan saran tindak lanjut Pengujian dan penilaian benih dan bibit</t>
  </si>
  <si>
    <t>Melakukan penilaian Pengujian dan penilaian benih dan bibit</t>
  </si>
  <si>
    <t>Menganalisis data Pengujian dan penilaian benih dan bibit</t>
  </si>
  <si>
    <t>Melakukan penilaian Pengujian dan penilaian sarpras persemaian pengadaan dan pengedar bibit</t>
  </si>
  <si>
    <t>Memberikan saran tindak lanjut  Pengujian dan penilaian sarpras persemaian pengadaan dan pengedar bibit</t>
  </si>
  <si>
    <t>Melakukan Entry data Penilaian dokumen iuran kehutanan</t>
  </si>
  <si>
    <t>Menelaah administrasi Penilaian dokumen iuran kehutanan</t>
  </si>
  <si>
    <t>Memeriksa lapangan Penilaian dokumen iuran kehutanan</t>
  </si>
  <si>
    <t>Melakukan Cross chek dokumen Penilaian dokumen iuran kehutanan</t>
  </si>
  <si>
    <t>Memberikan saran tindak lanjut Penilaian dokumen iuran kehutanan</t>
  </si>
  <si>
    <t>Menyiapkan bahan penetapan quota pengunjung Pemanfaatan jasa lingkungan dan wisata alam promosi dan pemasaran</t>
  </si>
  <si>
    <t>Melaksanakan kampanye penanggulangan kebakaran hutan</t>
  </si>
  <si>
    <t>Mengkaji dan mengembangkan teknik pengelolaan bahan bakar/umpan api (kayu, batubara, gambut,serasah dll).</t>
  </si>
  <si>
    <t>Melakukan penyusunan rekomendasi Pengelolaan DAS dan tata air</t>
  </si>
  <si>
    <t>Menyusun instrumen RHL</t>
  </si>
  <si>
    <t>Mengumpulkan data primer RHL</t>
  </si>
  <si>
    <t>Mengumpulkan data sekunder RHL</t>
  </si>
  <si>
    <t>Menyajikan diagram dan tabel (data) RHL</t>
  </si>
  <si>
    <t>Menyajikan hasil identifikasi masalah RHL</t>
  </si>
  <si>
    <t>Melakukan sosialisasi dan advokasi kelembagaan masyarakat</t>
  </si>
  <si>
    <t>Melakukan bimtek kelembagaan masyarakat</t>
  </si>
  <si>
    <t>Melakukan pendampingan dan fasilitasi kelembagaan masyarakat</t>
  </si>
  <si>
    <t>Mengkaji pengembangan kelembagaan masyarakat</t>
  </si>
  <si>
    <t>Menyusun kebutuhan sarpras pengembangan kelembagaan masyarakat</t>
  </si>
  <si>
    <t>Menentukan tujuan pengembangan kelembagaan masyarakat</t>
  </si>
  <si>
    <t>Menyusun kebutuhan dan kualifikasi personil pengembangan kelembagaan masyarakat</t>
  </si>
  <si>
    <t>Menganalisis masalah, merumuskan struktur kelembagaan, merumuskan tata hubungan kerja, merumuskan prosedur kerja, merekomendasikan/menyarankan penguatan kelembagaan, dan mempresentasikan laporan pengembangan kelembagaan</t>
  </si>
  <si>
    <t>Mengembangkan kemitraan dan hasil-hasil kemitraan</t>
  </si>
  <si>
    <t>Merekrut kader</t>
  </si>
  <si>
    <t>Mengumpulkan data dan informasi pelaku usaha kehutanan</t>
  </si>
  <si>
    <t>Melakukan fasilitasi kemitraan dengan pelaku usaha sektor kehutanan</t>
  </si>
  <si>
    <t>Merumuskan konsep kerjasama dengan pelaku usaha sektor kehutanan</t>
  </si>
  <si>
    <t>mengolah data/up dating data sistem informasi manajemen</t>
  </si>
  <si>
    <t>menganalisa data sistem informasi manajemen</t>
  </si>
  <si>
    <t>menyusun rancangan dan mengembangkan sistem data-base sistem informasi manajemen</t>
  </si>
  <si>
    <t>Melakukan back up data rutin SIG pengelolaan SDH</t>
  </si>
  <si>
    <t>menginventarisasi kebutuhan data dan informasi dalam rangka pengembangan sistem informasi manajemen</t>
  </si>
  <si>
    <t>menyusun sistem/model/program pengembangan sistem informasi manajemen</t>
  </si>
  <si>
    <t>menguji dan memvalidasi sistem/model/program pengembangan sistem informasi manajemen</t>
  </si>
  <si>
    <t>menyusun manual pengembangan sistem informasi manajemen</t>
  </si>
  <si>
    <t>Membuat leaflet, poster, dan buletin</t>
  </si>
  <si>
    <t>Membuat leaflet, poster,  buletin, buklet, audio visual, dan slide</t>
  </si>
  <si>
    <t>Melakukan penyusunan/Pengembangan draft kebijakan Pengendalian Ekosistem Hutan, sebagai Ketua</t>
  </si>
  <si>
    <t>Melakukan penyusunan/Pengembangan draft kebijakan Pengendalian Ekosistem Hutan, sebagai Anggota</t>
  </si>
  <si>
    <t>Melakukan penyusunan program Pengendalian Ekosistem Hutan dan penyusunan rencana operasional, sebagai Anggota</t>
  </si>
  <si>
    <t>Melakukan penyusunan program Pengendalian Ekosistem Hutan dan penyusunan rencana operasional, sebagai Ketua</t>
  </si>
  <si>
    <t>Melakukan pengembangan sistem monitoring dan evaluasi Pengendalian Ekosistem Hutan, sebagai Ketua</t>
  </si>
  <si>
    <t>Melakukan pengembangan sistem monitoring dan evaluasi Pengendalian Ekosistem Hutan, sebagai Anggota</t>
  </si>
  <si>
    <t>Melakukan pemantauan kegiatan pengendalian ekosistem hutan, sebagai Ketua</t>
  </si>
  <si>
    <t>Melakukan pemantauan kegiatan pengendalian ekosistem hutan, sebagai Anggota</t>
  </si>
  <si>
    <t>Melakukan pemantauan pelanggaran dan pengenaan sanksi, sebagai Ketua</t>
  </si>
  <si>
    <t>Melakukan pemantauan pelanggaran dan pengenaan sanksi, sebagai Anggota</t>
  </si>
  <si>
    <t>Melakukan evaluasi, sebagai Ketua</t>
  </si>
  <si>
    <t>Melakukan evaluasi, sebagai Anggota</t>
  </si>
  <si>
    <t>I</t>
  </si>
  <si>
    <t>Lampiran 6  Perhitungan beban kerja jabatan fungsional pengendali ekosistem hutan (PEH) tingkat ahli</t>
  </si>
  <si>
    <t xml:space="preserve">Lampiran 7  Perhitungan beban kerja jabatan fungsional pengendali ekosistem hutan (PEH) tingkat terampil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</si>
</sst>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12" x14ac:knownFonts="1">
    <font>
      <sz val="10"/>
      <name val="Arial"/>
      <charset val="1"/>
    </font>
    <font>
      <sz val="10"/>
      <name val="Arial"/>
      <family val="2"/>
    </font>
    <font>
      <sz val="8"/>
      <name val="Arial"/>
      <family val="2"/>
    </font>
    <font>
      <sz val="11.5"/>
      <name val="Bookman Old Style"/>
      <family val="1"/>
    </font>
    <font>
      <sz val="10"/>
      <name val="Bookman Old Style"/>
      <family val="1"/>
    </font>
    <font>
      <sz val="12"/>
      <name val="Bookman Old Style"/>
      <family val="1"/>
    </font>
    <font>
      <sz val="10"/>
      <name val="Arial"/>
      <family val="2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u/>
      <sz val="11"/>
      <name val="Times New Roman"/>
      <family val="1"/>
    </font>
    <font>
      <sz val="1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</cellStyleXfs>
  <cellXfs count="127">
    <xf numFmtId="0" fontId="0" fillId="0" borderId="0" xfId="0"/>
    <xf numFmtId="0" fontId="5" fillId="0" borderId="0" xfId="0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8" fillId="0" borderId="0" xfId="0" quotePrefix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164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2" fontId="8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center" vertical="top" wrapText="1"/>
    </xf>
    <xf numFmtId="2" fontId="8" fillId="0" borderId="0" xfId="0" applyNumberFormat="1" applyFont="1" applyFill="1" applyBorder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1" fontId="8" fillId="0" borderId="1" xfId="3" applyNumberFormat="1" applyFont="1" applyFill="1" applyBorder="1" applyAlignment="1">
      <alignment horizontal="center" vertical="top" wrapText="1"/>
    </xf>
    <xf numFmtId="1" fontId="8" fillId="0" borderId="0" xfId="3" applyNumberFormat="1" applyFont="1" applyFill="1" applyBorder="1" applyAlignment="1">
      <alignment horizontal="center" vertical="top" wrapText="1"/>
    </xf>
    <xf numFmtId="1" fontId="5" fillId="0" borderId="0" xfId="3" applyNumberFormat="1" applyFont="1" applyBorder="1" applyAlignment="1">
      <alignment horizontal="center" vertical="top" wrapText="1"/>
    </xf>
    <xf numFmtId="1" fontId="5" fillId="0" borderId="0" xfId="3" applyNumberFormat="1" applyFont="1" applyAlignment="1">
      <alignment horizontal="center" vertical="top" wrapText="1"/>
    </xf>
    <xf numFmtId="1" fontId="4" fillId="0" borderId="0" xfId="3" applyNumberFormat="1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" fontId="5" fillId="0" borderId="3" xfId="3" applyNumberFormat="1" applyFont="1" applyBorder="1" applyAlignment="1">
      <alignment horizontal="center" vertical="top" wrapText="1"/>
    </xf>
    <xf numFmtId="0" fontId="10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1" fontId="8" fillId="0" borderId="0" xfId="3" applyNumberFormat="1" applyFont="1" applyBorder="1" applyAlignment="1">
      <alignment horizontal="center" vertical="top" wrapText="1"/>
    </xf>
    <xf numFmtId="2" fontId="8" fillId="0" borderId="0" xfId="0" applyNumberFormat="1" applyFont="1" applyAlignment="1">
      <alignment horizontal="left" vertical="top"/>
    </xf>
    <xf numFmtId="164" fontId="8" fillId="0" borderId="0" xfId="0" applyNumberFormat="1" applyFont="1" applyAlignment="1">
      <alignment horizontal="left" vertical="top"/>
    </xf>
    <xf numFmtId="0" fontId="9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9" fillId="0" borderId="2" xfId="0" applyFont="1" applyBorder="1"/>
    <xf numFmtId="0" fontId="9" fillId="0" borderId="2" xfId="0" applyFont="1" applyBorder="1" applyAlignment="1">
      <alignment horizontal="center" vertical="top"/>
    </xf>
    <xf numFmtId="0" fontId="9" fillId="0" borderId="0" xfId="0" quotePrefix="1" applyFo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Border="1"/>
    <xf numFmtId="0" fontId="8" fillId="0" borderId="0" xfId="0" applyFont="1"/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2" borderId="0" xfId="0" applyFont="1" applyFill="1"/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9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8" fillId="0" borderId="0" xfId="0" quotePrefix="1" applyFont="1" applyFill="1" applyBorder="1" applyAlignment="1">
      <alignment vertical="top" wrapText="1"/>
    </xf>
    <xf numFmtId="0" fontId="8" fillId="0" borderId="2" xfId="0" quotePrefix="1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" fontId="8" fillId="0" borderId="2" xfId="3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2" fontId="5" fillId="0" borderId="0" xfId="0" applyNumberFormat="1" applyFont="1" applyFill="1" applyBorder="1" applyAlignment="1">
      <alignment horizontal="center" vertical="top" wrapText="1"/>
    </xf>
    <xf numFmtId="2" fontId="8" fillId="0" borderId="2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9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1" fontId="8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 vertical="top"/>
    </xf>
    <xf numFmtId="1" fontId="8" fillId="0" borderId="0" xfId="0" applyNumberFormat="1" applyFont="1" applyFill="1" applyBorder="1" applyAlignment="1">
      <alignment horizontal="center" vertical="top" wrapText="1"/>
    </xf>
    <xf numFmtId="37" fontId="8" fillId="0" borderId="0" xfId="3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</cellXfs>
  <cellStyles count="4">
    <cellStyle name="Comma" xfId="3" builtinId="3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8"/>
  <sheetViews>
    <sheetView view="pageBreakPreview" topLeftCell="A299" zoomScale="86" zoomScaleNormal="87" zoomScaleSheetLayoutView="86" workbookViewId="0">
      <selection activeCell="B312" sqref="B312:J316"/>
    </sheetView>
  </sheetViews>
  <sheetFormatPr defaultColWidth="4.140625" defaultRowHeight="15" x14ac:dyDescent="0.2"/>
  <cols>
    <col min="1" max="1" width="4.85546875" style="9" customWidth="1"/>
    <col min="2" max="2" width="15.5703125" style="2" customWidth="1"/>
    <col min="3" max="3" width="3.85546875" style="2" customWidth="1"/>
    <col min="4" max="4" width="25.85546875" style="2" customWidth="1"/>
    <col min="5" max="5" width="3.5703125" style="3" customWidth="1"/>
    <col min="6" max="7" width="4.140625" style="4" customWidth="1"/>
    <col min="8" max="8" width="4.42578125" style="4" customWidth="1"/>
    <col min="9" max="9" width="6.85546875" style="4" customWidth="1"/>
    <col min="10" max="10" width="25.42578125" style="4" customWidth="1"/>
    <col min="11" max="11" width="10" style="16" customWidth="1"/>
    <col min="12" max="12" width="21.140625" style="17" customWidth="1"/>
    <col min="13" max="13" width="14.85546875" style="9" customWidth="1"/>
    <col min="14" max="14" width="18.7109375" style="41" customWidth="1"/>
    <col min="15" max="15" width="12.140625" style="9" customWidth="1"/>
    <col min="16" max="16" width="18.7109375" style="2" customWidth="1"/>
    <col min="17" max="17" width="17.85546875" style="9" customWidth="1"/>
    <col min="18" max="16384" width="4.140625" style="2"/>
  </cols>
  <sheetData>
    <row r="1" spans="1:17" ht="15.75" x14ac:dyDescent="0.2">
      <c r="A1" s="118" t="s">
        <v>769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</row>
    <row r="2" spans="1:17" ht="40.5" customHeight="1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29"/>
      <c r="L2" s="33"/>
      <c r="M2" s="29"/>
      <c r="N2" s="36"/>
      <c r="O2" s="29"/>
      <c r="P2" s="33"/>
      <c r="Q2" s="29"/>
    </row>
    <row r="3" spans="1:17" s="5" customFormat="1" ht="49.5" customHeight="1" x14ac:dyDescent="0.2">
      <c r="A3" s="99" t="s">
        <v>627</v>
      </c>
      <c r="B3" s="99" t="s">
        <v>628</v>
      </c>
      <c r="C3" s="111" t="s">
        <v>629</v>
      </c>
      <c r="D3" s="111"/>
      <c r="E3" s="111" t="s">
        <v>630</v>
      </c>
      <c r="F3" s="111"/>
      <c r="G3" s="111"/>
      <c r="H3" s="111"/>
      <c r="I3" s="111"/>
      <c r="J3" s="111"/>
      <c r="K3" s="8" t="s">
        <v>631</v>
      </c>
      <c r="L3" s="99" t="s">
        <v>521</v>
      </c>
      <c r="M3" s="99" t="s">
        <v>632</v>
      </c>
      <c r="N3" s="37" t="s">
        <v>633</v>
      </c>
      <c r="O3" s="99" t="s">
        <v>634</v>
      </c>
      <c r="P3" s="99" t="s">
        <v>635</v>
      </c>
      <c r="Q3" s="99" t="s">
        <v>636</v>
      </c>
    </row>
    <row r="4" spans="1:17" s="12" customFormat="1" ht="18.95" customHeight="1" x14ac:dyDescent="0.2">
      <c r="A4" s="120" t="s">
        <v>767</v>
      </c>
      <c r="B4" s="114" t="s">
        <v>637</v>
      </c>
      <c r="C4" s="113" t="s">
        <v>598</v>
      </c>
      <c r="D4" s="113"/>
      <c r="E4" s="113" t="s">
        <v>543</v>
      </c>
      <c r="F4" s="113"/>
      <c r="G4" s="113"/>
      <c r="H4" s="113"/>
      <c r="I4" s="113"/>
      <c r="J4" s="113"/>
      <c r="K4" s="34">
        <v>0.4</v>
      </c>
      <c r="L4" s="26" t="s">
        <v>501</v>
      </c>
      <c r="M4" s="27">
        <v>0.02</v>
      </c>
      <c r="N4" s="38">
        <f>K4/M4</f>
        <v>20</v>
      </c>
      <c r="O4" s="27">
        <v>2</v>
      </c>
      <c r="P4" s="26" t="s">
        <v>504</v>
      </c>
      <c r="Q4" s="27">
        <f>O4*N4</f>
        <v>40</v>
      </c>
    </row>
    <row r="5" spans="1:17" s="12" customFormat="1" ht="18.95" customHeight="1" x14ac:dyDescent="0.2">
      <c r="A5" s="116"/>
      <c r="B5" s="114"/>
      <c r="C5" s="114"/>
      <c r="D5" s="114"/>
      <c r="E5" s="114"/>
      <c r="F5" s="114"/>
      <c r="G5" s="114"/>
      <c r="H5" s="114"/>
      <c r="I5" s="114"/>
      <c r="J5" s="114"/>
      <c r="K5" s="34">
        <v>0.2</v>
      </c>
      <c r="L5" s="26" t="s">
        <v>500</v>
      </c>
      <c r="M5" s="27">
        <v>0.01</v>
      </c>
      <c r="N5" s="38">
        <f t="shared" ref="N5:N10" si="0">K5/M5</f>
        <v>20</v>
      </c>
      <c r="O5" s="27">
        <v>1</v>
      </c>
      <c r="P5" s="26" t="s">
        <v>504</v>
      </c>
      <c r="Q5" s="27">
        <f t="shared" ref="Q5:Q68" si="1">O5*N5</f>
        <v>20</v>
      </c>
    </row>
    <row r="6" spans="1:17" s="12" customFormat="1" ht="18.95" customHeight="1" x14ac:dyDescent="0.2">
      <c r="A6" s="116"/>
      <c r="B6" s="114"/>
      <c r="C6" s="114"/>
      <c r="D6" s="114"/>
      <c r="E6" s="114"/>
      <c r="F6" s="114"/>
      <c r="G6" s="114"/>
      <c r="H6" s="114"/>
      <c r="I6" s="114"/>
      <c r="J6" s="114"/>
      <c r="K6" s="34">
        <v>0.08</v>
      </c>
      <c r="L6" s="26" t="s">
        <v>499</v>
      </c>
      <c r="M6" s="27">
        <v>4.0000000000000001E-3</v>
      </c>
      <c r="N6" s="38">
        <f t="shared" si="0"/>
        <v>20</v>
      </c>
      <c r="O6" s="27"/>
      <c r="P6" s="26" t="s">
        <v>504</v>
      </c>
      <c r="Q6" s="27">
        <f t="shared" si="1"/>
        <v>0</v>
      </c>
    </row>
    <row r="7" spans="1:17" s="12" customFormat="1" ht="18.95" customHeight="1" x14ac:dyDescent="0.2">
      <c r="A7" s="116"/>
      <c r="B7" s="114"/>
      <c r="C7" s="114"/>
      <c r="D7" s="114"/>
      <c r="E7" s="114"/>
      <c r="F7" s="114"/>
      <c r="G7" s="114"/>
      <c r="H7" s="114"/>
      <c r="I7" s="114"/>
      <c r="J7" s="114"/>
      <c r="K7" s="34">
        <v>0.06</v>
      </c>
      <c r="L7" s="26" t="s">
        <v>498</v>
      </c>
      <c r="M7" s="27">
        <v>3.0000000000000001E-3</v>
      </c>
      <c r="N7" s="38">
        <f t="shared" si="0"/>
        <v>20</v>
      </c>
      <c r="O7" s="27"/>
      <c r="P7" s="26" t="s">
        <v>504</v>
      </c>
      <c r="Q7" s="27">
        <f t="shared" si="1"/>
        <v>0</v>
      </c>
    </row>
    <row r="8" spans="1:17" s="1" customFormat="1" ht="18" customHeight="1" x14ac:dyDescent="0.2">
      <c r="A8" s="96" t="s">
        <v>541</v>
      </c>
      <c r="B8" s="114" t="s">
        <v>638</v>
      </c>
      <c r="C8" s="89" t="s">
        <v>12</v>
      </c>
      <c r="D8" s="114" t="s">
        <v>600</v>
      </c>
      <c r="E8" s="112" t="s">
        <v>526</v>
      </c>
      <c r="F8" s="114" t="s">
        <v>619</v>
      </c>
      <c r="G8" s="114"/>
      <c r="H8" s="114"/>
      <c r="I8" s="114"/>
      <c r="J8" s="114"/>
      <c r="K8" s="34">
        <v>1.26</v>
      </c>
      <c r="L8" s="26" t="s">
        <v>501</v>
      </c>
      <c r="M8" s="27">
        <v>0.02</v>
      </c>
      <c r="N8" s="38">
        <f t="shared" si="0"/>
        <v>63</v>
      </c>
      <c r="O8" s="27">
        <v>2</v>
      </c>
      <c r="P8" s="26" t="s">
        <v>4</v>
      </c>
      <c r="Q8" s="27">
        <f t="shared" si="1"/>
        <v>126</v>
      </c>
    </row>
    <row r="9" spans="1:17" s="1" customFormat="1" ht="18" customHeight="1" x14ac:dyDescent="0.2">
      <c r="A9" s="89"/>
      <c r="B9" s="114"/>
      <c r="C9" s="89"/>
      <c r="D9" s="114"/>
      <c r="E9" s="112"/>
      <c r="F9" s="114"/>
      <c r="G9" s="114"/>
      <c r="H9" s="114"/>
      <c r="I9" s="114"/>
      <c r="J9" s="114"/>
      <c r="K9" s="34">
        <v>0.63</v>
      </c>
      <c r="L9" s="26" t="s">
        <v>500</v>
      </c>
      <c r="M9" s="27">
        <v>0.01</v>
      </c>
      <c r="N9" s="38">
        <f t="shared" si="0"/>
        <v>63</v>
      </c>
      <c r="O9" s="27">
        <v>2</v>
      </c>
      <c r="P9" s="26" t="s">
        <v>4</v>
      </c>
      <c r="Q9" s="27">
        <f t="shared" si="1"/>
        <v>126</v>
      </c>
    </row>
    <row r="10" spans="1:17" s="1" customFormat="1" ht="18" customHeight="1" x14ac:dyDescent="0.2">
      <c r="A10" s="89"/>
      <c r="B10" s="114"/>
      <c r="C10" s="89"/>
      <c r="D10" s="114"/>
      <c r="E10" s="112"/>
      <c r="F10" s="114"/>
      <c r="G10" s="114"/>
      <c r="H10" s="114"/>
      <c r="I10" s="114"/>
      <c r="J10" s="114"/>
      <c r="K10" s="34">
        <v>0.252</v>
      </c>
      <c r="L10" s="26" t="s">
        <v>499</v>
      </c>
      <c r="M10" s="27">
        <v>4.0000000000000001E-3</v>
      </c>
      <c r="N10" s="38">
        <f t="shared" si="0"/>
        <v>63</v>
      </c>
      <c r="O10" s="27"/>
      <c r="P10" s="26" t="s">
        <v>4</v>
      </c>
      <c r="Q10" s="27">
        <f t="shared" si="1"/>
        <v>0</v>
      </c>
    </row>
    <row r="11" spans="1:17" s="1" customFormat="1" ht="18" customHeight="1" x14ac:dyDescent="0.2">
      <c r="A11" s="89"/>
      <c r="B11" s="114"/>
      <c r="C11" s="89"/>
      <c r="D11" s="89"/>
      <c r="E11" s="90" t="s">
        <v>530</v>
      </c>
      <c r="F11" s="114" t="s">
        <v>17</v>
      </c>
      <c r="G11" s="114"/>
      <c r="H11" s="114"/>
      <c r="I11" s="114"/>
      <c r="J11" s="114"/>
      <c r="K11" s="34"/>
      <c r="L11" s="26"/>
      <c r="M11" s="27"/>
      <c r="N11" s="38"/>
      <c r="O11" s="27"/>
      <c r="P11" s="26"/>
      <c r="Q11" s="27"/>
    </row>
    <row r="12" spans="1:17" s="1" customFormat="1" ht="18" customHeight="1" x14ac:dyDescent="0.2">
      <c r="A12" s="89"/>
      <c r="B12" s="114"/>
      <c r="C12" s="89"/>
      <c r="D12" s="89"/>
      <c r="E12" s="90"/>
      <c r="F12" s="116" t="s">
        <v>19</v>
      </c>
      <c r="G12" s="114" t="s">
        <v>18</v>
      </c>
      <c r="H12" s="114"/>
      <c r="I12" s="114"/>
      <c r="J12" s="114"/>
      <c r="K12" s="34"/>
      <c r="L12" s="26"/>
      <c r="M12" s="27"/>
      <c r="N12" s="38"/>
      <c r="O12" s="27"/>
      <c r="P12" s="26"/>
      <c r="Q12" s="27"/>
    </row>
    <row r="13" spans="1:17" s="1" customFormat="1" ht="33" customHeight="1" x14ac:dyDescent="0.2">
      <c r="A13" s="89"/>
      <c r="B13" s="89"/>
      <c r="C13" s="89"/>
      <c r="D13" s="89"/>
      <c r="E13" s="90"/>
      <c r="F13" s="116"/>
      <c r="G13" s="114" t="s">
        <v>23</v>
      </c>
      <c r="H13" s="114"/>
      <c r="I13" s="114"/>
      <c r="J13" s="114"/>
      <c r="K13" s="34">
        <v>0.1</v>
      </c>
      <c r="L13" s="26" t="s">
        <v>500</v>
      </c>
      <c r="M13" s="27">
        <v>0.01</v>
      </c>
      <c r="N13" s="38">
        <f t="shared" ref="N13:N68" si="2">K13/M13</f>
        <v>10</v>
      </c>
      <c r="O13" s="27">
        <v>8</v>
      </c>
      <c r="P13" s="26" t="s">
        <v>4</v>
      </c>
      <c r="Q13" s="27">
        <f t="shared" si="1"/>
        <v>80</v>
      </c>
    </row>
    <row r="14" spans="1:17" s="1" customFormat="1" ht="18" customHeight="1" x14ac:dyDescent="0.2">
      <c r="A14" s="89"/>
      <c r="B14" s="89"/>
      <c r="C14" s="89"/>
      <c r="D14" s="89"/>
      <c r="E14" s="90"/>
      <c r="F14" s="116" t="s">
        <v>22</v>
      </c>
      <c r="G14" s="114" t="s">
        <v>24</v>
      </c>
      <c r="H14" s="114"/>
      <c r="I14" s="114"/>
      <c r="J14" s="114"/>
      <c r="K14" s="34"/>
      <c r="L14" s="26"/>
      <c r="M14" s="27"/>
      <c r="N14" s="38"/>
      <c r="O14" s="27"/>
      <c r="P14" s="26"/>
      <c r="Q14" s="27"/>
    </row>
    <row r="15" spans="1:17" s="1" customFormat="1" ht="18.95" customHeight="1" x14ac:dyDescent="0.2">
      <c r="A15" s="89"/>
      <c r="B15" s="89"/>
      <c r="C15" s="89"/>
      <c r="D15" s="89"/>
      <c r="E15" s="90"/>
      <c r="F15" s="116"/>
      <c r="G15" s="116" t="s">
        <v>5</v>
      </c>
      <c r="H15" s="114" t="s">
        <v>544</v>
      </c>
      <c r="I15" s="114"/>
      <c r="J15" s="114"/>
      <c r="K15" s="34">
        <v>0.04</v>
      </c>
      <c r="L15" s="26" t="s">
        <v>501</v>
      </c>
      <c r="M15" s="27">
        <v>0.02</v>
      </c>
      <c r="N15" s="38">
        <f t="shared" si="2"/>
        <v>2</v>
      </c>
      <c r="O15" s="27"/>
      <c r="P15" s="26" t="s">
        <v>506</v>
      </c>
      <c r="Q15" s="27">
        <f t="shared" si="1"/>
        <v>0</v>
      </c>
    </row>
    <row r="16" spans="1:17" s="1" customFormat="1" ht="18.95" customHeight="1" x14ac:dyDescent="0.2">
      <c r="A16" s="89"/>
      <c r="B16" s="89"/>
      <c r="C16" s="89"/>
      <c r="D16" s="89"/>
      <c r="E16" s="90"/>
      <c r="F16" s="116"/>
      <c r="G16" s="116"/>
      <c r="H16" s="114"/>
      <c r="I16" s="114"/>
      <c r="J16" s="114"/>
      <c r="K16" s="34">
        <v>0.02</v>
      </c>
      <c r="L16" s="26" t="s">
        <v>500</v>
      </c>
      <c r="M16" s="27">
        <v>0.01</v>
      </c>
      <c r="N16" s="38">
        <f t="shared" si="2"/>
        <v>2</v>
      </c>
      <c r="O16" s="27">
        <f>6*12</f>
        <v>72</v>
      </c>
      <c r="P16" s="26" t="s">
        <v>506</v>
      </c>
      <c r="Q16" s="27">
        <f t="shared" si="1"/>
        <v>144</v>
      </c>
    </row>
    <row r="17" spans="1:17" s="1" customFormat="1" ht="18.95" customHeight="1" x14ac:dyDescent="0.2">
      <c r="A17" s="89"/>
      <c r="B17" s="89"/>
      <c r="C17" s="89"/>
      <c r="D17" s="89"/>
      <c r="E17" s="90"/>
      <c r="F17" s="116"/>
      <c r="G17" s="116"/>
      <c r="H17" s="114"/>
      <c r="I17" s="114"/>
      <c r="J17" s="114"/>
      <c r="K17" s="34">
        <v>8.0000000000000002E-3</v>
      </c>
      <c r="L17" s="26" t="s">
        <v>499</v>
      </c>
      <c r="M17" s="27">
        <v>4.0000000000000001E-3</v>
      </c>
      <c r="N17" s="38">
        <f t="shared" si="2"/>
        <v>2</v>
      </c>
      <c r="O17" s="27">
        <f>6*12</f>
        <v>72</v>
      </c>
      <c r="P17" s="26" t="s">
        <v>506</v>
      </c>
      <c r="Q17" s="27">
        <f t="shared" si="1"/>
        <v>144</v>
      </c>
    </row>
    <row r="18" spans="1:17" s="1" customFormat="1" ht="18.95" customHeight="1" x14ac:dyDescent="0.2">
      <c r="A18" s="89"/>
      <c r="B18" s="89"/>
      <c r="C18" s="89"/>
      <c r="D18" s="89"/>
      <c r="E18" s="90"/>
      <c r="F18" s="116"/>
      <c r="G18" s="116"/>
      <c r="H18" s="114"/>
      <c r="I18" s="114"/>
      <c r="J18" s="114"/>
      <c r="K18" s="34">
        <v>6.0000000000000001E-3</v>
      </c>
      <c r="L18" s="26" t="s">
        <v>498</v>
      </c>
      <c r="M18" s="27">
        <f>15/(1250*4)</f>
        <v>3.0000000000000001E-3</v>
      </c>
      <c r="N18" s="38">
        <f t="shared" si="2"/>
        <v>2</v>
      </c>
      <c r="O18" s="27">
        <f>6*12</f>
        <v>72</v>
      </c>
      <c r="P18" s="26" t="s">
        <v>506</v>
      </c>
      <c r="Q18" s="27">
        <f t="shared" si="1"/>
        <v>144</v>
      </c>
    </row>
    <row r="19" spans="1:17" s="1" customFormat="1" ht="18.95" customHeight="1" x14ac:dyDescent="0.2">
      <c r="A19" s="89"/>
      <c r="B19" s="89"/>
      <c r="C19" s="89"/>
      <c r="D19" s="89"/>
      <c r="E19" s="90"/>
      <c r="F19" s="116"/>
      <c r="G19" s="116" t="s">
        <v>6</v>
      </c>
      <c r="H19" s="114" t="s">
        <v>545</v>
      </c>
      <c r="I19" s="114"/>
      <c r="J19" s="114"/>
      <c r="K19" s="34">
        <v>0.06</v>
      </c>
      <c r="L19" s="26" t="s">
        <v>501</v>
      </c>
      <c r="M19" s="27">
        <v>0.02</v>
      </c>
      <c r="N19" s="38">
        <f t="shared" si="2"/>
        <v>3</v>
      </c>
      <c r="O19" s="27"/>
      <c r="P19" s="26" t="s">
        <v>507</v>
      </c>
      <c r="Q19" s="27">
        <f t="shared" si="1"/>
        <v>0</v>
      </c>
    </row>
    <row r="20" spans="1:17" s="1" customFormat="1" ht="18.95" customHeight="1" x14ac:dyDescent="0.2">
      <c r="A20" s="89"/>
      <c r="B20" s="89"/>
      <c r="C20" s="89"/>
      <c r="D20" s="89"/>
      <c r="E20" s="90"/>
      <c r="F20" s="116"/>
      <c r="G20" s="116"/>
      <c r="H20" s="114"/>
      <c r="I20" s="114"/>
      <c r="J20" s="114"/>
      <c r="K20" s="34">
        <v>0.03</v>
      </c>
      <c r="L20" s="26" t="s">
        <v>500</v>
      </c>
      <c r="M20" s="27">
        <v>0.01</v>
      </c>
      <c r="N20" s="38">
        <f>K20/M20</f>
        <v>3</v>
      </c>
      <c r="O20" s="27">
        <f t="shared" ref="O20" si="3">6*12</f>
        <v>72</v>
      </c>
      <c r="P20" s="26" t="s">
        <v>507</v>
      </c>
      <c r="Q20" s="27">
        <f t="shared" si="1"/>
        <v>216</v>
      </c>
    </row>
    <row r="21" spans="1:17" s="1" customFormat="1" ht="18.95" customHeight="1" x14ac:dyDescent="0.2">
      <c r="A21" s="89"/>
      <c r="B21" s="89"/>
      <c r="C21" s="89"/>
      <c r="D21" s="89"/>
      <c r="E21" s="90"/>
      <c r="F21" s="116"/>
      <c r="G21" s="116"/>
      <c r="H21" s="114"/>
      <c r="I21" s="114"/>
      <c r="J21" s="114"/>
      <c r="K21" s="34">
        <v>1.2E-2</v>
      </c>
      <c r="L21" s="26" t="s">
        <v>499</v>
      </c>
      <c r="M21" s="27">
        <v>4.0000000000000001E-3</v>
      </c>
      <c r="N21" s="38">
        <f t="shared" si="2"/>
        <v>3</v>
      </c>
      <c r="O21" s="27">
        <f>8*12</f>
        <v>96</v>
      </c>
      <c r="P21" s="26" t="s">
        <v>507</v>
      </c>
      <c r="Q21" s="27">
        <f t="shared" si="1"/>
        <v>288</v>
      </c>
    </row>
    <row r="22" spans="1:17" s="1" customFormat="1" ht="18.95" customHeight="1" x14ac:dyDescent="0.2">
      <c r="A22" s="89"/>
      <c r="B22" s="89"/>
      <c r="C22" s="89"/>
      <c r="D22" s="89"/>
      <c r="E22" s="90"/>
      <c r="F22" s="116"/>
      <c r="G22" s="116"/>
      <c r="H22" s="114"/>
      <c r="I22" s="114"/>
      <c r="J22" s="114"/>
      <c r="K22" s="34">
        <v>9.0000000000000011E-3</v>
      </c>
      <c r="L22" s="26" t="s">
        <v>498</v>
      </c>
      <c r="M22" s="27">
        <f>15/(1250*4)</f>
        <v>3.0000000000000001E-3</v>
      </c>
      <c r="N22" s="38">
        <f t="shared" si="2"/>
        <v>3.0000000000000004</v>
      </c>
      <c r="O22" s="27">
        <f>8*12</f>
        <v>96</v>
      </c>
      <c r="P22" s="26" t="s">
        <v>507</v>
      </c>
      <c r="Q22" s="27">
        <f t="shared" si="1"/>
        <v>288.00000000000006</v>
      </c>
    </row>
    <row r="23" spans="1:17" s="1" customFormat="1" ht="18.95" customHeight="1" x14ac:dyDescent="0.2">
      <c r="A23" s="89"/>
      <c r="B23" s="89"/>
      <c r="C23" s="89"/>
      <c r="D23" s="89"/>
      <c r="E23" s="90"/>
      <c r="F23" s="116"/>
      <c r="G23" s="116" t="s">
        <v>7</v>
      </c>
      <c r="H23" s="114" t="s">
        <v>546</v>
      </c>
      <c r="I23" s="114"/>
      <c r="J23" s="114"/>
      <c r="K23" s="34">
        <v>0.12</v>
      </c>
      <c r="L23" s="26" t="s">
        <v>501</v>
      </c>
      <c r="M23" s="27">
        <v>0.02</v>
      </c>
      <c r="N23" s="38">
        <f t="shared" si="2"/>
        <v>6</v>
      </c>
      <c r="O23" s="27"/>
      <c r="P23" s="26" t="s">
        <v>508</v>
      </c>
      <c r="Q23" s="27">
        <f t="shared" si="1"/>
        <v>0</v>
      </c>
    </row>
    <row r="24" spans="1:17" s="1" customFormat="1" ht="18.95" customHeight="1" x14ac:dyDescent="0.2">
      <c r="A24" s="89"/>
      <c r="B24" s="89"/>
      <c r="C24" s="89"/>
      <c r="D24" s="89"/>
      <c r="E24" s="90"/>
      <c r="F24" s="116"/>
      <c r="G24" s="116"/>
      <c r="H24" s="114"/>
      <c r="I24" s="114"/>
      <c r="J24" s="114"/>
      <c r="K24" s="34">
        <v>0.06</v>
      </c>
      <c r="L24" s="26" t="s">
        <v>500</v>
      </c>
      <c r="M24" s="27">
        <v>0.01</v>
      </c>
      <c r="N24" s="38">
        <f t="shared" si="2"/>
        <v>6</v>
      </c>
      <c r="O24" s="27">
        <v>11</v>
      </c>
      <c r="P24" s="26" t="s">
        <v>508</v>
      </c>
      <c r="Q24" s="27">
        <f t="shared" si="1"/>
        <v>66</v>
      </c>
    </row>
    <row r="25" spans="1:17" s="1" customFormat="1" ht="18.95" customHeight="1" x14ac:dyDescent="0.2">
      <c r="A25" s="89"/>
      <c r="B25" s="89"/>
      <c r="C25" s="89"/>
      <c r="D25" s="89"/>
      <c r="E25" s="90"/>
      <c r="F25" s="116"/>
      <c r="G25" s="116"/>
      <c r="H25" s="114"/>
      <c r="I25" s="114"/>
      <c r="J25" s="114"/>
      <c r="K25" s="34">
        <v>2.4E-2</v>
      </c>
      <c r="L25" s="26" t="s">
        <v>499</v>
      </c>
      <c r="M25" s="27">
        <v>4.0000000000000001E-3</v>
      </c>
      <c r="N25" s="38">
        <f t="shared" si="2"/>
        <v>6</v>
      </c>
      <c r="O25" s="27">
        <v>11</v>
      </c>
      <c r="P25" s="26" t="s">
        <v>508</v>
      </c>
      <c r="Q25" s="27">
        <f t="shared" si="1"/>
        <v>66</v>
      </c>
    </row>
    <row r="26" spans="1:17" s="1" customFormat="1" ht="18.95" customHeight="1" x14ac:dyDescent="0.2">
      <c r="A26" s="89"/>
      <c r="B26" s="89"/>
      <c r="C26" s="89"/>
      <c r="D26" s="89"/>
      <c r="E26" s="90"/>
      <c r="F26" s="116"/>
      <c r="G26" s="116"/>
      <c r="H26" s="114"/>
      <c r="I26" s="114"/>
      <c r="J26" s="114"/>
      <c r="K26" s="34">
        <v>1.8000000000000002E-2</v>
      </c>
      <c r="L26" s="26" t="s">
        <v>498</v>
      </c>
      <c r="M26" s="27">
        <f>15/(1250*4)</f>
        <v>3.0000000000000001E-3</v>
      </c>
      <c r="N26" s="38">
        <f t="shared" si="2"/>
        <v>6.0000000000000009</v>
      </c>
      <c r="O26" s="27">
        <v>11</v>
      </c>
      <c r="P26" s="26" t="s">
        <v>508</v>
      </c>
      <c r="Q26" s="27">
        <f t="shared" si="1"/>
        <v>66.000000000000014</v>
      </c>
    </row>
    <row r="27" spans="1:17" s="1" customFormat="1" ht="18.95" customHeight="1" x14ac:dyDescent="0.2">
      <c r="A27" s="89"/>
      <c r="B27" s="89"/>
      <c r="C27" s="89"/>
      <c r="D27" s="89"/>
      <c r="E27" s="90"/>
      <c r="F27" s="116"/>
      <c r="G27" s="116" t="s">
        <v>57</v>
      </c>
      <c r="H27" s="114" t="s">
        <v>547</v>
      </c>
      <c r="I27" s="114"/>
      <c r="J27" s="114"/>
      <c r="K27" s="34">
        <v>0.06</v>
      </c>
      <c r="L27" s="26" t="s">
        <v>501</v>
      </c>
      <c r="M27" s="27">
        <v>0.02</v>
      </c>
      <c r="N27" s="38">
        <f t="shared" si="2"/>
        <v>3</v>
      </c>
      <c r="O27" s="27"/>
      <c r="P27" s="26" t="s">
        <v>507</v>
      </c>
      <c r="Q27" s="27">
        <f t="shared" si="1"/>
        <v>0</v>
      </c>
    </row>
    <row r="28" spans="1:17" s="1" customFormat="1" ht="18.95" customHeight="1" x14ac:dyDescent="0.2">
      <c r="A28" s="89"/>
      <c r="B28" s="89"/>
      <c r="C28" s="89"/>
      <c r="D28" s="89"/>
      <c r="E28" s="90"/>
      <c r="F28" s="116"/>
      <c r="G28" s="116"/>
      <c r="H28" s="114"/>
      <c r="I28" s="114"/>
      <c r="J28" s="114"/>
      <c r="K28" s="34">
        <v>0.03</v>
      </c>
      <c r="L28" s="26" t="s">
        <v>500</v>
      </c>
      <c r="M28" s="27">
        <v>0.01</v>
      </c>
      <c r="N28" s="38">
        <f t="shared" si="2"/>
        <v>3</v>
      </c>
      <c r="O28" s="27">
        <f t="shared" ref="O28:O30" si="4">6*12</f>
        <v>72</v>
      </c>
      <c r="P28" s="26" t="s">
        <v>507</v>
      </c>
      <c r="Q28" s="27">
        <f t="shared" si="1"/>
        <v>216</v>
      </c>
    </row>
    <row r="29" spans="1:17" s="1" customFormat="1" ht="18.95" customHeight="1" x14ac:dyDescent="0.2">
      <c r="A29" s="89"/>
      <c r="B29" s="89"/>
      <c r="C29" s="89"/>
      <c r="D29" s="89"/>
      <c r="E29" s="90"/>
      <c r="F29" s="116"/>
      <c r="G29" s="116"/>
      <c r="H29" s="114"/>
      <c r="I29" s="114"/>
      <c r="J29" s="114"/>
      <c r="K29" s="34">
        <v>1.2E-2</v>
      </c>
      <c r="L29" s="26" t="s">
        <v>499</v>
      </c>
      <c r="M29" s="27">
        <v>4.0000000000000001E-3</v>
      </c>
      <c r="N29" s="38">
        <f t="shared" si="2"/>
        <v>3</v>
      </c>
      <c r="O29" s="27">
        <f t="shared" si="4"/>
        <v>72</v>
      </c>
      <c r="P29" s="26" t="s">
        <v>507</v>
      </c>
      <c r="Q29" s="27">
        <f t="shared" si="1"/>
        <v>216</v>
      </c>
    </row>
    <row r="30" spans="1:17" s="1" customFormat="1" ht="18.95" customHeight="1" x14ac:dyDescent="0.2">
      <c r="A30" s="89"/>
      <c r="B30" s="89"/>
      <c r="C30" s="89"/>
      <c r="D30" s="89"/>
      <c r="E30" s="90"/>
      <c r="F30" s="116"/>
      <c r="G30" s="116"/>
      <c r="H30" s="114"/>
      <c r="I30" s="114"/>
      <c r="J30" s="114"/>
      <c r="K30" s="34">
        <v>9.0000000000000011E-3</v>
      </c>
      <c r="L30" s="26" t="s">
        <v>498</v>
      </c>
      <c r="M30" s="27">
        <f>15/(1250*4)</f>
        <v>3.0000000000000001E-3</v>
      </c>
      <c r="N30" s="38">
        <f t="shared" si="2"/>
        <v>3.0000000000000004</v>
      </c>
      <c r="O30" s="27">
        <f t="shared" si="4"/>
        <v>72</v>
      </c>
      <c r="P30" s="26" t="s">
        <v>507</v>
      </c>
      <c r="Q30" s="27">
        <f t="shared" si="1"/>
        <v>216.00000000000003</v>
      </c>
    </row>
    <row r="31" spans="1:17" s="1" customFormat="1" ht="18.95" customHeight="1" x14ac:dyDescent="0.2">
      <c r="A31" s="89"/>
      <c r="B31" s="89"/>
      <c r="C31" s="89"/>
      <c r="D31" s="89"/>
      <c r="E31" s="90"/>
      <c r="F31" s="116" t="s">
        <v>27</v>
      </c>
      <c r="G31" s="114" t="s">
        <v>548</v>
      </c>
      <c r="H31" s="114"/>
      <c r="I31" s="114"/>
      <c r="J31" s="114"/>
      <c r="K31" s="34">
        <v>1.08</v>
      </c>
      <c r="L31" s="87" t="s">
        <v>501</v>
      </c>
      <c r="M31" s="88">
        <v>0.02</v>
      </c>
      <c r="N31" s="38">
        <f t="shared" si="2"/>
        <v>54</v>
      </c>
      <c r="O31" s="88">
        <v>9</v>
      </c>
      <c r="P31" s="87" t="s">
        <v>4</v>
      </c>
      <c r="Q31" s="88">
        <f t="shared" si="1"/>
        <v>486</v>
      </c>
    </row>
    <row r="32" spans="1:17" s="1" customFormat="1" ht="18.95" customHeight="1" x14ac:dyDescent="0.2">
      <c r="A32" s="89"/>
      <c r="B32" s="89"/>
      <c r="C32" s="89"/>
      <c r="D32" s="89"/>
      <c r="E32" s="90"/>
      <c r="F32" s="116"/>
      <c r="G32" s="114"/>
      <c r="H32" s="114"/>
      <c r="I32" s="114"/>
      <c r="J32" s="114"/>
      <c r="K32" s="34">
        <v>0.54</v>
      </c>
      <c r="L32" s="87" t="s">
        <v>500</v>
      </c>
      <c r="M32" s="88">
        <v>0.01</v>
      </c>
      <c r="N32" s="38">
        <f t="shared" si="2"/>
        <v>54</v>
      </c>
      <c r="O32" s="88">
        <v>9</v>
      </c>
      <c r="P32" s="87" t="s">
        <v>4</v>
      </c>
      <c r="Q32" s="88">
        <f t="shared" si="1"/>
        <v>486</v>
      </c>
    </row>
    <row r="33" spans="1:17" s="1" customFormat="1" ht="18.95" customHeight="1" x14ac:dyDescent="0.2">
      <c r="A33" s="89"/>
      <c r="B33" s="89"/>
      <c r="C33" s="89"/>
      <c r="D33" s="89"/>
      <c r="E33" s="90"/>
      <c r="F33" s="116"/>
      <c r="G33" s="114"/>
      <c r="H33" s="114"/>
      <c r="I33" s="114"/>
      <c r="J33" s="114"/>
      <c r="K33" s="34">
        <v>0.216</v>
      </c>
      <c r="L33" s="87" t="s">
        <v>499</v>
      </c>
      <c r="M33" s="88">
        <v>4.0000000000000001E-3</v>
      </c>
      <c r="N33" s="38">
        <f t="shared" si="2"/>
        <v>54</v>
      </c>
      <c r="O33" s="88">
        <v>9</v>
      </c>
      <c r="P33" s="87" t="s">
        <v>4</v>
      </c>
      <c r="Q33" s="88">
        <f t="shared" si="1"/>
        <v>486</v>
      </c>
    </row>
    <row r="34" spans="1:17" s="1" customFormat="1" ht="18" customHeight="1" x14ac:dyDescent="0.2">
      <c r="A34" s="100"/>
      <c r="B34" s="100"/>
      <c r="C34" s="100"/>
      <c r="D34" s="100"/>
      <c r="E34" s="91"/>
      <c r="F34" s="119"/>
      <c r="G34" s="115"/>
      <c r="H34" s="115"/>
      <c r="I34" s="115"/>
      <c r="J34" s="115"/>
      <c r="K34" s="92">
        <v>0.16200000000000001</v>
      </c>
      <c r="L34" s="95" t="s">
        <v>498</v>
      </c>
      <c r="M34" s="97">
        <f>15/(1250*4)</f>
        <v>3.0000000000000001E-3</v>
      </c>
      <c r="N34" s="93">
        <f t="shared" si="2"/>
        <v>54</v>
      </c>
      <c r="O34" s="97">
        <v>9</v>
      </c>
      <c r="P34" s="95" t="s">
        <v>4</v>
      </c>
      <c r="Q34" s="97">
        <f t="shared" si="1"/>
        <v>486</v>
      </c>
    </row>
    <row r="35" spans="1:17" s="1" customFormat="1" ht="18" customHeight="1" x14ac:dyDescent="0.2">
      <c r="A35" s="89"/>
      <c r="B35" s="89"/>
      <c r="C35" s="89"/>
      <c r="D35" s="89"/>
      <c r="E35" s="90"/>
      <c r="F35" s="116" t="s">
        <v>28</v>
      </c>
      <c r="G35" s="114" t="s">
        <v>549</v>
      </c>
      <c r="H35" s="114"/>
      <c r="I35" s="114"/>
      <c r="J35" s="114"/>
      <c r="K35" s="34">
        <v>1.08</v>
      </c>
      <c r="L35" s="26" t="s">
        <v>501</v>
      </c>
      <c r="M35" s="27">
        <v>0.01</v>
      </c>
      <c r="N35" s="38">
        <f t="shared" si="2"/>
        <v>108</v>
      </c>
      <c r="O35" s="27"/>
      <c r="P35" s="26" t="s">
        <v>4</v>
      </c>
      <c r="Q35" s="27">
        <f t="shared" si="1"/>
        <v>0</v>
      </c>
    </row>
    <row r="36" spans="1:17" s="1" customFormat="1" ht="18" customHeight="1" x14ac:dyDescent="0.2">
      <c r="A36" s="89"/>
      <c r="B36" s="89"/>
      <c r="C36" s="89"/>
      <c r="D36" s="89"/>
      <c r="E36" s="90"/>
      <c r="F36" s="116"/>
      <c r="G36" s="114"/>
      <c r="H36" s="114"/>
      <c r="I36" s="114"/>
      <c r="J36" s="114"/>
      <c r="K36" s="34">
        <v>0.54</v>
      </c>
      <c r="L36" s="26" t="s">
        <v>500</v>
      </c>
      <c r="M36" s="27">
        <v>0.01</v>
      </c>
      <c r="N36" s="38">
        <f t="shared" si="2"/>
        <v>54</v>
      </c>
      <c r="O36" s="27"/>
      <c r="P36" s="26" t="s">
        <v>4</v>
      </c>
      <c r="Q36" s="27">
        <f t="shared" si="1"/>
        <v>0</v>
      </c>
    </row>
    <row r="37" spans="1:17" s="1" customFormat="1" ht="17.25" customHeight="1" x14ac:dyDescent="0.2">
      <c r="A37" s="89"/>
      <c r="B37" s="89"/>
      <c r="C37" s="89"/>
      <c r="D37" s="89"/>
      <c r="E37" s="90"/>
      <c r="F37" s="116"/>
      <c r="G37" s="114"/>
      <c r="H37" s="114"/>
      <c r="I37" s="114"/>
      <c r="J37" s="114"/>
      <c r="K37" s="34">
        <v>0.216</v>
      </c>
      <c r="L37" s="26" t="s">
        <v>499</v>
      </c>
      <c r="M37" s="27">
        <v>4.0000000000000001E-3</v>
      </c>
      <c r="N37" s="38">
        <f t="shared" si="2"/>
        <v>54</v>
      </c>
      <c r="O37" s="27"/>
      <c r="P37" s="26" t="s">
        <v>4</v>
      </c>
      <c r="Q37" s="27">
        <f t="shared" si="1"/>
        <v>0</v>
      </c>
    </row>
    <row r="38" spans="1:17" s="1" customFormat="1" ht="18" customHeight="1" x14ac:dyDescent="0.2">
      <c r="A38" s="89"/>
      <c r="B38" s="89"/>
      <c r="C38" s="89"/>
      <c r="D38" s="89"/>
      <c r="E38" s="90"/>
      <c r="F38" s="116"/>
      <c r="G38" s="114"/>
      <c r="H38" s="114"/>
      <c r="I38" s="114"/>
      <c r="J38" s="114"/>
      <c r="K38" s="34">
        <v>0.16200000000000001</v>
      </c>
      <c r="L38" s="26" t="s">
        <v>498</v>
      </c>
      <c r="M38" s="27">
        <f>15/(1250*4)</f>
        <v>3.0000000000000001E-3</v>
      </c>
      <c r="N38" s="38">
        <f t="shared" si="2"/>
        <v>54</v>
      </c>
      <c r="O38" s="27"/>
      <c r="P38" s="26" t="s">
        <v>4</v>
      </c>
      <c r="Q38" s="27">
        <f t="shared" si="1"/>
        <v>0</v>
      </c>
    </row>
    <row r="39" spans="1:17" s="1" customFormat="1" ht="21" customHeight="1" x14ac:dyDescent="0.2">
      <c r="A39" s="89"/>
      <c r="B39" s="89"/>
      <c r="C39" s="89"/>
      <c r="D39" s="89"/>
      <c r="E39" s="112" t="s">
        <v>528</v>
      </c>
      <c r="F39" s="114" t="s">
        <v>29</v>
      </c>
      <c r="G39" s="114"/>
      <c r="H39" s="114"/>
      <c r="I39" s="114"/>
      <c r="J39" s="114"/>
      <c r="K39" s="34"/>
      <c r="L39" s="26"/>
      <c r="M39" s="27"/>
      <c r="N39" s="38"/>
      <c r="O39" s="27"/>
      <c r="P39" s="26"/>
      <c r="Q39" s="27"/>
    </row>
    <row r="40" spans="1:17" s="1" customFormat="1" ht="18.75" customHeight="1" x14ac:dyDescent="0.2">
      <c r="A40" s="89"/>
      <c r="B40" s="89"/>
      <c r="C40" s="89"/>
      <c r="D40" s="89"/>
      <c r="E40" s="112"/>
      <c r="F40" s="116" t="s">
        <v>19</v>
      </c>
      <c r="G40" s="114" t="s">
        <v>18</v>
      </c>
      <c r="H40" s="114"/>
      <c r="I40" s="114"/>
      <c r="J40" s="114"/>
      <c r="K40" s="34"/>
      <c r="L40" s="26"/>
      <c r="M40" s="27"/>
      <c r="N40" s="38"/>
      <c r="O40" s="27"/>
      <c r="P40" s="26"/>
      <c r="Q40" s="27"/>
    </row>
    <row r="41" spans="1:17" s="1" customFormat="1" ht="33" customHeight="1" x14ac:dyDescent="0.2">
      <c r="A41" s="89"/>
      <c r="B41" s="89"/>
      <c r="C41" s="89"/>
      <c r="D41" s="89"/>
      <c r="E41" s="112"/>
      <c r="F41" s="116"/>
      <c r="G41" s="28"/>
      <c r="H41" s="114" t="s">
        <v>23</v>
      </c>
      <c r="I41" s="114"/>
      <c r="J41" s="114"/>
      <c r="K41" s="34">
        <v>6.4000000000000001E-2</v>
      </c>
      <c r="L41" s="26" t="s">
        <v>499</v>
      </c>
      <c r="M41" s="27">
        <v>4.0000000000000001E-3</v>
      </c>
      <c r="N41" s="38">
        <f t="shared" si="2"/>
        <v>16</v>
      </c>
      <c r="O41" s="27">
        <v>6</v>
      </c>
      <c r="P41" s="26" t="s">
        <v>4</v>
      </c>
      <c r="Q41" s="27">
        <f t="shared" si="1"/>
        <v>96</v>
      </c>
    </row>
    <row r="42" spans="1:17" s="1" customFormat="1" ht="18" customHeight="1" x14ac:dyDescent="0.2">
      <c r="A42" s="89"/>
      <c r="B42" s="89"/>
      <c r="C42" s="89"/>
      <c r="D42" s="89"/>
      <c r="E42" s="112"/>
      <c r="F42" s="116" t="s">
        <v>22</v>
      </c>
      <c r="G42" s="114" t="s">
        <v>30</v>
      </c>
      <c r="H42" s="114"/>
      <c r="I42" s="114"/>
      <c r="J42" s="114"/>
      <c r="K42" s="34"/>
      <c r="L42" s="26"/>
      <c r="M42" s="27"/>
      <c r="N42" s="38"/>
      <c r="O42" s="27"/>
      <c r="P42" s="26"/>
      <c r="Q42" s="27"/>
    </row>
    <row r="43" spans="1:17" s="1" customFormat="1" ht="33" customHeight="1" x14ac:dyDescent="0.2">
      <c r="A43" s="89"/>
      <c r="B43" s="89"/>
      <c r="C43" s="89"/>
      <c r="D43" s="89"/>
      <c r="E43" s="112"/>
      <c r="F43" s="116"/>
      <c r="G43" s="28" t="s">
        <v>5</v>
      </c>
      <c r="H43" s="114" t="s">
        <v>487</v>
      </c>
      <c r="I43" s="114"/>
      <c r="J43" s="114"/>
      <c r="K43" s="34">
        <v>0.06</v>
      </c>
      <c r="L43" s="26" t="s">
        <v>500</v>
      </c>
      <c r="M43" s="27">
        <v>0.01</v>
      </c>
      <c r="N43" s="38">
        <f t="shared" si="2"/>
        <v>6</v>
      </c>
      <c r="O43" s="27">
        <v>6</v>
      </c>
      <c r="P43" s="26" t="s">
        <v>4</v>
      </c>
      <c r="Q43" s="27">
        <f t="shared" si="1"/>
        <v>36</v>
      </c>
    </row>
    <row r="44" spans="1:17" s="1" customFormat="1" ht="33" customHeight="1" x14ac:dyDescent="0.2">
      <c r="A44" s="89"/>
      <c r="B44" s="89"/>
      <c r="C44" s="89"/>
      <c r="D44" s="89"/>
      <c r="E44" s="112"/>
      <c r="F44" s="116"/>
      <c r="G44" s="28" t="s">
        <v>6</v>
      </c>
      <c r="H44" s="114" t="s">
        <v>488</v>
      </c>
      <c r="I44" s="114"/>
      <c r="J44" s="114"/>
      <c r="K44" s="34">
        <v>0.03</v>
      </c>
      <c r="L44" s="26" t="s">
        <v>500</v>
      </c>
      <c r="M44" s="27">
        <v>0.01</v>
      </c>
      <c r="N44" s="38">
        <f t="shared" si="2"/>
        <v>3</v>
      </c>
      <c r="O44" s="27">
        <v>6</v>
      </c>
      <c r="P44" s="26" t="s">
        <v>4</v>
      </c>
      <c r="Q44" s="27">
        <f t="shared" si="1"/>
        <v>18</v>
      </c>
    </row>
    <row r="45" spans="1:17" s="1" customFormat="1" ht="33" customHeight="1" x14ac:dyDescent="0.2">
      <c r="A45" s="89"/>
      <c r="B45" s="89"/>
      <c r="C45" s="89"/>
      <c r="D45" s="89"/>
      <c r="E45" s="112"/>
      <c r="F45" s="116"/>
      <c r="G45" s="28" t="s">
        <v>7</v>
      </c>
      <c r="H45" s="114" t="s">
        <v>489</v>
      </c>
      <c r="I45" s="114"/>
      <c r="J45" s="114"/>
      <c r="K45" s="34">
        <v>0.14000000000000001</v>
      </c>
      <c r="L45" s="26" t="s">
        <v>500</v>
      </c>
      <c r="M45" s="27">
        <v>0.01</v>
      </c>
      <c r="N45" s="38">
        <f t="shared" si="2"/>
        <v>14.000000000000002</v>
      </c>
      <c r="O45" s="27">
        <v>6</v>
      </c>
      <c r="P45" s="26" t="s">
        <v>10</v>
      </c>
      <c r="Q45" s="27">
        <f t="shared" si="1"/>
        <v>84.000000000000014</v>
      </c>
    </row>
    <row r="46" spans="1:17" s="1" customFormat="1" ht="18" customHeight="1" x14ac:dyDescent="0.2">
      <c r="A46" s="89"/>
      <c r="B46" s="89"/>
      <c r="C46" s="89"/>
      <c r="D46" s="89"/>
      <c r="E46" s="112"/>
      <c r="F46" s="116" t="s">
        <v>27</v>
      </c>
      <c r="G46" s="114" t="s">
        <v>37</v>
      </c>
      <c r="H46" s="114"/>
      <c r="I46" s="114"/>
      <c r="J46" s="114"/>
      <c r="K46" s="34"/>
      <c r="L46" s="26"/>
      <c r="M46" s="27"/>
      <c r="N46" s="38"/>
      <c r="O46" s="27"/>
      <c r="P46" s="26"/>
      <c r="Q46" s="27"/>
    </row>
    <row r="47" spans="1:17" s="1" customFormat="1" ht="33" customHeight="1" x14ac:dyDescent="0.2">
      <c r="A47" s="89"/>
      <c r="B47" s="89"/>
      <c r="C47" s="89"/>
      <c r="D47" s="89"/>
      <c r="E47" s="112"/>
      <c r="F47" s="116"/>
      <c r="G47" s="28"/>
      <c r="H47" s="114" t="s">
        <v>38</v>
      </c>
      <c r="I47" s="114"/>
      <c r="J47" s="114"/>
      <c r="K47" s="34">
        <v>0.08</v>
      </c>
      <c r="L47" s="26" t="s">
        <v>499</v>
      </c>
      <c r="M47" s="27">
        <v>4.0000000000000001E-3</v>
      </c>
      <c r="N47" s="38">
        <f t="shared" si="2"/>
        <v>20</v>
      </c>
      <c r="O47" s="27">
        <v>6</v>
      </c>
      <c r="P47" s="26" t="s">
        <v>475</v>
      </c>
      <c r="Q47" s="27">
        <f t="shared" si="1"/>
        <v>120</v>
      </c>
    </row>
    <row r="48" spans="1:17" s="1" customFormat="1" ht="18" customHeight="1" x14ac:dyDescent="0.2">
      <c r="A48" s="89"/>
      <c r="B48" s="89"/>
      <c r="C48" s="89"/>
      <c r="D48" s="89"/>
      <c r="E48" s="112" t="s">
        <v>601</v>
      </c>
      <c r="F48" s="114" t="s">
        <v>58</v>
      </c>
      <c r="G48" s="114"/>
      <c r="H48" s="114"/>
      <c r="I48" s="114"/>
      <c r="J48" s="114"/>
      <c r="K48" s="34"/>
      <c r="L48" s="26"/>
      <c r="M48" s="27"/>
      <c r="N48" s="38"/>
      <c r="O48" s="27"/>
      <c r="P48" s="26"/>
      <c r="Q48" s="27"/>
    </row>
    <row r="49" spans="1:17" s="1" customFormat="1" ht="18" customHeight="1" x14ac:dyDescent="0.2">
      <c r="A49" s="89"/>
      <c r="B49" s="89"/>
      <c r="C49" s="89"/>
      <c r="D49" s="89"/>
      <c r="E49" s="112"/>
      <c r="F49" s="28" t="s">
        <v>19</v>
      </c>
      <c r="G49" s="114" t="s">
        <v>60</v>
      </c>
      <c r="H49" s="114"/>
      <c r="I49" s="114"/>
      <c r="J49" s="114"/>
      <c r="K49" s="35">
        <v>0.74</v>
      </c>
      <c r="L49" s="26" t="s">
        <v>510</v>
      </c>
      <c r="M49" s="27">
        <v>0.02</v>
      </c>
      <c r="N49" s="38">
        <f t="shared" si="2"/>
        <v>37</v>
      </c>
      <c r="O49" s="27">
        <v>6</v>
      </c>
      <c r="P49" s="26" t="s">
        <v>11</v>
      </c>
      <c r="Q49" s="27">
        <f t="shared" si="1"/>
        <v>222</v>
      </c>
    </row>
    <row r="50" spans="1:17" s="1" customFormat="1" ht="18" customHeight="1" x14ac:dyDescent="0.2">
      <c r="A50" s="89"/>
      <c r="B50" s="89"/>
      <c r="C50" s="89"/>
      <c r="D50" s="89"/>
      <c r="E50" s="112"/>
      <c r="F50" s="114" t="s">
        <v>22</v>
      </c>
      <c r="G50" s="114" t="s">
        <v>61</v>
      </c>
      <c r="H50" s="114"/>
      <c r="I50" s="114"/>
      <c r="J50" s="114"/>
      <c r="K50" s="34"/>
      <c r="L50" s="26"/>
      <c r="M50" s="27"/>
      <c r="N50" s="38"/>
      <c r="O50" s="27"/>
      <c r="P50" s="26"/>
      <c r="Q50" s="27"/>
    </row>
    <row r="51" spans="1:17" s="1" customFormat="1" ht="18" customHeight="1" x14ac:dyDescent="0.2">
      <c r="A51" s="89"/>
      <c r="B51" s="89"/>
      <c r="C51" s="89"/>
      <c r="D51" s="89"/>
      <c r="E51" s="112"/>
      <c r="F51" s="114"/>
      <c r="G51" s="28" t="s">
        <v>5</v>
      </c>
      <c r="H51" s="114" t="s">
        <v>62</v>
      </c>
      <c r="I51" s="114"/>
      <c r="J51" s="114"/>
      <c r="K51" s="34">
        <v>0.10400000000000001</v>
      </c>
      <c r="L51" s="26" t="s">
        <v>499</v>
      </c>
      <c r="M51" s="27">
        <v>4.0000000000000001E-3</v>
      </c>
      <c r="N51" s="38">
        <f t="shared" si="2"/>
        <v>26</v>
      </c>
      <c r="O51" s="27">
        <v>6</v>
      </c>
      <c r="P51" s="26" t="s">
        <v>10</v>
      </c>
      <c r="Q51" s="27">
        <f t="shared" si="1"/>
        <v>156</v>
      </c>
    </row>
    <row r="52" spans="1:17" s="1" customFormat="1" ht="18" customHeight="1" x14ac:dyDescent="0.2">
      <c r="A52" s="89"/>
      <c r="B52" s="89"/>
      <c r="C52" s="89"/>
      <c r="D52" s="89"/>
      <c r="E52" s="112"/>
      <c r="F52" s="114"/>
      <c r="G52" s="28" t="s">
        <v>6</v>
      </c>
      <c r="H52" s="114" t="s">
        <v>63</v>
      </c>
      <c r="I52" s="114"/>
      <c r="J52" s="114"/>
      <c r="K52" s="34">
        <v>0.08</v>
      </c>
      <c r="L52" s="26" t="s">
        <v>499</v>
      </c>
      <c r="M52" s="27">
        <v>4.0000000000000001E-3</v>
      </c>
      <c r="N52" s="38">
        <f t="shared" si="2"/>
        <v>20</v>
      </c>
      <c r="O52" s="27">
        <v>6</v>
      </c>
      <c r="P52" s="26" t="s">
        <v>10</v>
      </c>
      <c r="Q52" s="27">
        <f t="shared" si="1"/>
        <v>120</v>
      </c>
    </row>
    <row r="53" spans="1:17" s="1" customFormat="1" ht="18" customHeight="1" x14ac:dyDescent="0.2">
      <c r="A53" s="89"/>
      <c r="B53" s="89"/>
      <c r="C53" s="89"/>
      <c r="D53" s="89"/>
      <c r="E53" s="112"/>
      <c r="F53" s="114"/>
      <c r="G53" s="28" t="s">
        <v>7</v>
      </c>
      <c r="H53" s="114" t="s">
        <v>64</v>
      </c>
      <c r="I53" s="114"/>
      <c r="J53" s="114"/>
      <c r="K53" s="34">
        <v>6.4000000000000001E-2</v>
      </c>
      <c r="L53" s="26" t="s">
        <v>499</v>
      </c>
      <c r="M53" s="27">
        <v>4.0000000000000001E-3</v>
      </c>
      <c r="N53" s="38">
        <f t="shared" si="2"/>
        <v>16</v>
      </c>
      <c r="O53" s="27">
        <v>6</v>
      </c>
      <c r="P53" s="26" t="s">
        <v>10</v>
      </c>
      <c r="Q53" s="27">
        <f t="shared" si="1"/>
        <v>96</v>
      </c>
    </row>
    <row r="54" spans="1:17" s="1" customFormat="1" ht="18" customHeight="1" x14ac:dyDescent="0.2">
      <c r="A54" s="89"/>
      <c r="B54" s="89"/>
      <c r="C54" s="89" t="s">
        <v>550</v>
      </c>
      <c r="D54" s="114" t="s">
        <v>556</v>
      </c>
      <c r="E54" s="112" t="s">
        <v>526</v>
      </c>
      <c r="F54" s="114" t="s">
        <v>65</v>
      </c>
      <c r="G54" s="114"/>
      <c r="H54" s="114"/>
      <c r="I54" s="114"/>
      <c r="J54" s="114"/>
      <c r="K54" s="34"/>
      <c r="L54" s="26"/>
      <c r="M54" s="27"/>
      <c r="N54" s="38"/>
      <c r="O54" s="27"/>
      <c r="P54" s="26"/>
      <c r="Q54" s="27"/>
    </row>
    <row r="55" spans="1:17" s="1" customFormat="1" ht="16.5" customHeight="1" x14ac:dyDescent="0.2">
      <c r="A55" s="89"/>
      <c r="B55" s="89"/>
      <c r="C55" s="89"/>
      <c r="D55" s="114"/>
      <c r="E55" s="112"/>
      <c r="F55" s="28" t="s">
        <v>19</v>
      </c>
      <c r="G55" s="114" t="s">
        <v>66</v>
      </c>
      <c r="H55" s="114"/>
      <c r="I55" s="114"/>
      <c r="J55" s="114"/>
      <c r="K55" s="34">
        <v>2.4E-2</v>
      </c>
      <c r="L55" s="26" t="s">
        <v>499</v>
      </c>
      <c r="M55" s="27">
        <v>4.0000000000000001E-3</v>
      </c>
      <c r="N55" s="38">
        <f t="shared" si="2"/>
        <v>6</v>
      </c>
      <c r="O55" s="27">
        <v>6</v>
      </c>
      <c r="P55" s="26" t="s">
        <v>482</v>
      </c>
      <c r="Q55" s="27">
        <f t="shared" si="1"/>
        <v>36</v>
      </c>
    </row>
    <row r="56" spans="1:17" s="1" customFormat="1" ht="30.75" customHeight="1" x14ac:dyDescent="0.2">
      <c r="A56" s="89"/>
      <c r="B56" s="89"/>
      <c r="C56" s="89"/>
      <c r="D56" s="114"/>
      <c r="E56" s="112"/>
      <c r="F56" s="28" t="s">
        <v>22</v>
      </c>
      <c r="G56" s="114" t="s">
        <v>67</v>
      </c>
      <c r="H56" s="114"/>
      <c r="I56" s="114"/>
      <c r="J56" s="114"/>
      <c r="K56" s="34">
        <v>0.08</v>
      </c>
      <c r="L56" s="26" t="s">
        <v>499</v>
      </c>
      <c r="M56" s="27">
        <v>4.0000000000000001E-3</v>
      </c>
      <c r="N56" s="38">
        <f t="shared" si="2"/>
        <v>20</v>
      </c>
      <c r="O56" s="27">
        <v>1</v>
      </c>
      <c r="P56" s="26" t="s">
        <v>8</v>
      </c>
      <c r="Q56" s="27">
        <f t="shared" si="1"/>
        <v>20</v>
      </c>
    </row>
    <row r="57" spans="1:17" s="1" customFormat="1" ht="18" customHeight="1" x14ac:dyDescent="0.2">
      <c r="A57" s="89"/>
      <c r="B57" s="89"/>
      <c r="C57" s="89"/>
      <c r="D57" s="114"/>
      <c r="E57" s="112"/>
      <c r="F57" s="28" t="s">
        <v>27</v>
      </c>
      <c r="G57" s="114" t="s">
        <v>68</v>
      </c>
      <c r="H57" s="114"/>
      <c r="I57" s="114"/>
      <c r="J57" s="114"/>
      <c r="K57" s="34">
        <v>2.4E-2</v>
      </c>
      <c r="L57" s="26" t="s">
        <v>499</v>
      </c>
      <c r="M57" s="27">
        <v>4.0000000000000001E-3</v>
      </c>
      <c r="N57" s="38">
        <f t="shared" si="2"/>
        <v>6</v>
      </c>
      <c r="O57" s="27">
        <v>1</v>
      </c>
      <c r="P57" s="26" t="s">
        <v>482</v>
      </c>
      <c r="Q57" s="27">
        <f t="shared" si="1"/>
        <v>6</v>
      </c>
    </row>
    <row r="58" spans="1:17" s="1" customFormat="1" ht="18" customHeight="1" x14ac:dyDescent="0.2">
      <c r="A58" s="89"/>
      <c r="B58" s="89"/>
      <c r="C58" s="89"/>
      <c r="D58" s="89"/>
      <c r="E58" s="112"/>
      <c r="F58" s="28" t="s">
        <v>28</v>
      </c>
      <c r="G58" s="114" t="s">
        <v>69</v>
      </c>
      <c r="H58" s="114"/>
      <c r="I58" s="114"/>
      <c r="J58" s="114"/>
      <c r="K58" s="34">
        <v>0.12</v>
      </c>
      <c r="L58" s="26" t="s">
        <v>499</v>
      </c>
      <c r="M58" s="27">
        <v>4.0000000000000001E-3</v>
      </c>
      <c r="N58" s="38">
        <f t="shared" si="2"/>
        <v>30</v>
      </c>
      <c r="O58" s="27">
        <v>1</v>
      </c>
      <c r="P58" s="26" t="s">
        <v>4</v>
      </c>
      <c r="Q58" s="27">
        <f t="shared" si="1"/>
        <v>30</v>
      </c>
    </row>
    <row r="59" spans="1:17" s="1" customFormat="1" ht="18" customHeight="1" x14ac:dyDescent="0.2">
      <c r="A59" s="89"/>
      <c r="B59" s="89"/>
      <c r="C59" s="89"/>
      <c r="D59" s="89"/>
      <c r="E59" s="112"/>
      <c r="F59" s="28" t="s">
        <v>31</v>
      </c>
      <c r="G59" s="114" t="s">
        <v>71</v>
      </c>
      <c r="H59" s="114"/>
      <c r="I59" s="114"/>
      <c r="J59" s="114"/>
      <c r="K59" s="34">
        <v>9.6000000000000002E-2</v>
      </c>
      <c r="L59" s="26" t="s">
        <v>499</v>
      </c>
      <c r="M59" s="27">
        <v>4.0000000000000001E-3</v>
      </c>
      <c r="N59" s="38">
        <f t="shared" si="2"/>
        <v>24</v>
      </c>
      <c r="O59" s="27">
        <v>1</v>
      </c>
      <c r="P59" s="26" t="s">
        <v>8</v>
      </c>
      <c r="Q59" s="27">
        <f t="shared" si="1"/>
        <v>24</v>
      </c>
    </row>
    <row r="60" spans="1:17" s="1" customFormat="1" ht="18" customHeight="1" x14ac:dyDescent="0.2">
      <c r="A60" s="89"/>
      <c r="B60" s="89"/>
      <c r="C60" s="89"/>
      <c r="D60" s="89"/>
      <c r="E60" s="90" t="s">
        <v>530</v>
      </c>
      <c r="F60" s="114" t="s">
        <v>76</v>
      </c>
      <c r="G60" s="114"/>
      <c r="H60" s="114"/>
      <c r="I60" s="114"/>
      <c r="J60" s="114"/>
      <c r="K60" s="34"/>
      <c r="L60" s="87"/>
      <c r="M60" s="88"/>
      <c r="N60" s="38"/>
      <c r="O60" s="88"/>
      <c r="P60" s="87"/>
      <c r="Q60" s="88"/>
    </row>
    <row r="61" spans="1:17" s="1" customFormat="1" ht="18" customHeight="1" x14ac:dyDescent="0.2">
      <c r="A61" s="98"/>
      <c r="B61" s="98"/>
      <c r="C61" s="98"/>
      <c r="D61" s="98"/>
      <c r="E61" s="90"/>
      <c r="F61" s="98" t="s">
        <v>19</v>
      </c>
      <c r="G61" s="114" t="s">
        <v>431</v>
      </c>
      <c r="H61" s="114"/>
      <c r="I61" s="114"/>
      <c r="J61" s="114"/>
      <c r="K61" s="34">
        <v>4.8000000000000001E-2</v>
      </c>
      <c r="L61" s="94" t="s">
        <v>499</v>
      </c>
      <c r="M61" s="96">
        <v>4.0000000000000001E-3</v>
      </c>
      <c r="N61" s="38">
        <f t="shared" si="2"/>
        <v>12</v>
      </c>
      <c r="O61" s="96">
        <v>6</v>
      </c>
      <c r="P61" s="94" t="s">
        <v>4</v>
      </c>
      <c r="Q61" s="96">
        <f t="shared" si="1"/>
        <v>72</v>
      </c>
    </row>
    <row r="62" spans="1:17" s="1" customFormat="1" ht="33" customHeight="1" x14ac:dyDescent="0.2">
      <c r="A62" s="98"/>
      <c r="B62" s="98"/>
      <c r="C62" s="98"/>
      <c r="D62" s="98"/>
      <c r="E62" s="90"/>
      <c r="F62" s="98" t="s">
        <v>22</v>
      </c>
      <c r="G62" s="117" t="s">
        <v>77</v>
      </c>
      <c r="H62" s="117"/>
      <c r="I62" s="117"/>
      <c r="J62" s="117"/>
      <c r="K62" s="34">
        <v>2.4E-2</v>
      </c>
      <c r="L62" s="94" t="s">
        <v>499</v>
      </c>
      <c r="M62" s="27">
        <v>4.0000000000000001E-3</v>
      </c>
      <c r="N62" s="38">
        <f t="shared" si="2"/>
        <v>6</v>
      </c>
      <c r="O62" s="96">
        <v>6</v>
      </c>
      <c r="P62" s="94" t="s">
        <v>482</v>
      </c>
      <c r="Q62" s="96">
        <f t="shared" si="1"/>
        <v>36</v>
      </c>
    </row>
    <row r="63" spans="1:17" s="1" customFormat="1" ht="33" customHeight="1" x14ac:dyDescent="0.2">
      <c r="A63" s="89"/>
      <c r="B63" s="89"/>
      <c r="C63" s="89"/>
      <c r="D63" s="89"/>
      <c r="E63" s="90"/>
      <c r="F63" s="28" t="s">
        <v>27</v>
      </c>
      <c r="G63" s="114" t="s">
        <v>78</v>
      </c>
      <c r="H63" s="114"/>
      <c r="I63" s="114"/>
      <c r="J63" s="114"/>
      <c r="K63" s="34">
        <v>0.2</v>
      </c>
      <c r="L63" s="26" t="s">
        <v>500</v>
      </c>
      <c r="M63" s="27">
        <v>0.01</v>
      </c>
      <c r="N63" s="38">
        <f t="shared" si="2"/>
        <v>20</v>
      </c>
      <c r="O63" s="27">
        <v>6</v>
      </c>
      <c r="P63" s="26" t="s">
        <v>4</v>
      </c>
      <c r="Q63" s="27">
        <f t="shared" si="1"/>
        <v>120</v>
      </c>
    </row>
    <row r="64" spans="1:17" s="1" customFormat="1" ht="18" customHeight="1" x14ac:dyDescent="0.2">
      <c r="A64" s="100"/>
      <c r="B64" s="100"/>
      <c r="C64" s="100"/>
      <c r="D64" s="100"/>
      <c r="E64" s="91"/>
      <c r="F64" s="100" t="s">
        <v>28</v>
      </c>
      <c r="G64" s="115" t="s">
        <v>79</v>
      </c>
      <c r="H64" s="115"/>
      <c r="I64" s="115"/>
      <c r="J64" s="115"/>
      <c r="K64" s="92">
        <v>0.76</v>
      </c>
      <c r="L64" s="95" t="s">
        <v>510</v>
      </c>
      <c r="M64" s="97">
        <v>0.02</v>
      </c>
      <c r="N64" s="93">
        <f t="shared" si="2"/>
        <v>38</v>
      </c>
      <c r="O64" s="97">
        <v>6</v>
      </c>
      <c r="P64" s="95" t="s">
        <v>4</v>
      </c>
      <c r="Q64" s="97">
        <f t="shared" si="1"/>
        <v>228</v>
      </c>
    </row>
    <row r="65" spans="1:17" s="1" customFormat="1" ht="33" customHeight="1" x14ac:dyDescent="0.2">
      <c r="A65" s="89"/>
      <c r="B65" s="89"/>
      <c r="C65" s="89"/>
      <c r="D65" s="89"/>
      <c r="E65" s="90"/>
      <c r="F65" s="28" t="s">
        <v>31</v>
      </c>
      <c r="G65" s="114" t="s">
        <v>80</v>
      </c>
      <c r="H65" s="114"/>
      <c r="I65" s="114"/>
      <c r="J65" s="114"/>
      <c r="K65" s="34">
        <v>0.10400000000000001</v>
      </c>
      <c r="L65" s="26" t="s">
        <v>499</v>
      </c>
      <c r="M65" s="27">
        <v>4.0000000000000001E-3</v>
      </c>
      <c r="N65" s="38">
        <f t="shared" si="2"/>
        <v>26</v>
      </c>
      <c r="O65" s="27">
        <v>6</v>
      </c>
      <c r="P65" s="26" t="s">
        <v>4</v>
      </c>
      <c r="Q65" s="27">
        <f t="shared" si="1"/>
        <v>156</v>
      </c>
    </row>
    <row r="66" spans="1:17" s="1" customFormat="1" ht="18" customHeight="1" x14ac:dyDescent="0.2">
      <c r="A66" s="89"/>
      <c r="B66" s="89"/>
      <c r="C66" s="89"/>
      <c r="D66" s="89"/>
      <c r="E66" s="112" t="s">
        <v>528</v>
      </c>
      <c r="F66" s="114" t="s">
        <v>82</v>
      </c>
      <c r="G66" s="114"/>
      <c r="H66" s="114"/>
      <c r="I66" s="114"/>
      <c r="J66" s="114"/>
      <c r="K66" s="34"/>
      <c r="L66" s="26"/>
      <c r="M66" s="27"/>
      <c r="N66" s="38"/>
      <c r="O66" s="27"/>
      <c r="P66" s="26"/>
      <c r="Q66" s="27"/>
    </row>
    <row r="67" spans="1:17" s="1" customFormat="1" ht="33" customHeight="1" x14ac:dyDescent="0.2">
      <c r="A67" s="89"/>
      <c r="B67" s="89"/>
      <c r="C67" s="89"/>
      <c r="D67" s="89"/>
      <c r="E67" s="112"/>
      <c r="F67" s="28" t="s">
        <v>19</v>
      </c>
      <c r="G67" s="117" t="s">
        <v>83</v>
      </c>
      <c r="H67" s="117"/>
      <c r="I67" s="117"/>
      <c r="J67" s="117"/>
      <c r="K67" s="27">
        <v>0.10200000000000001</v>
      </c>
      <c r="L67" s="26" t="s">
        <v>498</v>
      </c>
      <c r="M67" s="27">
        <f>15/(1250*4)</f>
        <v>3.0000000000000001E-3</v>
      </c>
      <c r="N67" s="38">
        <f t="shared" si="2"/>
        <v>34</v>
      </c>
      <c r="O67" s="27"/>
      <c r="P67" s="26" t="s">
        <v>4</v>
      </c>
      <c r="Q67" s="27">
        <f t="shared" si="1"/>
        <v>0</v>
      </c>
    </row>
    <row r="68" spans="1:17" s="1" customFormat="1" ht="20.25" customHeight="1" x14ac:dyDescent="0.2">
      <c r="A68" s="89"/>
      <c r="B68" s="89"/>
      <c r="C68" s="89"/>
      <c r="D68" s="89"/>
      <c r="E68" s="112"/>
      <c r="F68" s="28" t="s">
        <v>22</v>
      </c>
      <c r="G68" s="114" t="s">
        <v>84</v>
      </c>
      <c r="H68" s="114"/>
      <c r="I68" s="114"/>
      <c r="J68" s="114"/>
      <c r="K68" s="27">
        <v>1.28</v>
      </c>
      <c r="L68" s="26" t="s">
        <v>510</v>
      </c>
      <c r="M68" s="27">
        <v>0.02</v>
      </c>
      <c r="N68" s="38">
        <f t="shared" si="2"/>
        <v>64</v>
      </c>
      <c r="O68" s="27">
        <v>2</v>
      </c>
      <c r="P68" s="26" t="s">
        <v>4</v>
      </c>
      <c r="Q68" s="27">
        <f t="shared" si="1"/>
        <v>128</v>
      </c>
    </row>
    <row r="69" spans="1:17" s="1" customFormat="1" ht="18" customHeight="1" x14ac:dyDescent="0.2">
      <c r="A69" s="89"/>
      <c r="B69" s="89"/>
      <c r="C69" s="89"/>
      <c r="D69" s="89"/>
      <c r="E69" s="112" t="s">
        <v>601</v>
      </c>
      <c r="F69" s="114" t="s">
        <v>87</v>
      </c>
      <c r="G69" s="114"/>
      <c r="H69" s="114"/>
      <c r="I69" s="114"/>
      <c r="J69" s="114"/>
      <c r="K69" s="34"/>
      <c r="L69" s="26"/>
      <c r="M69" s="27"/>
      <c r="N69" s="38"/>
      <c r="O69" s="27"/>
      <c r="P69" s="26"/>
      <c r="Q69" s="27"/>
    </row>
    <row r="70" spans="1:17" s="1" customFormat="1" ht="33" customHeight="1" x14ac:dyDescent="0.2">
      <c r="A70" s="89"/>
      <c r="B70" s="89"/>
      <c r="C70" s="89"/>
      <c r="D70" s="89"/>
      <c r="E70" s="112"/>
      <c r="F70" s="28"/>
      <c r="G70" s="114" t="s">
        <v>435</v>
      </c>
      <c r="H70" s="114"/>
      <c r="I70" s="114"/>
      <c r="J70" s="114"/>
      <c r="K70" s="27">
        <v>2.4E-2</v>
      </c>
      <c r="L70" s="26" t="s">
        <v>521</v>
      </c>
      <c r="M70" s="27">
        <v>4.0000000000000001E-3</v>
      </c>
      <c r="N70" s="38">
        <f t="shared" ref="N70:N128" si="5">K70/M70</f>
        <v>6</v>
      </c>
      <c r="O70" s="27">
        <f>9*12</f>
        <v>108</v>
      </c>
      <c r="P70" s="26" t="s">
        <v>482</v>
      </c>
      <c r="Q70" s="27">
        <f t="shared" ref="Q70:Q132" si="6">O70*N70</f>
        <v>648</v>
      </c>
    </row>
    <row r="71" spans="1:17" s="1" customFormat="1" ht="18" customHeight="1" x14ac:dyDescent="0.2">
      <c r="A71" s="89"/>
      <c r="B71" s="89"/>
      <c r="C71" s="89" t="s">
        <v>551</v>
      </c>
      <c r="D71" s="114" t="s">
        <v>103</v>
      </c>
      <c r="E71" s="90" t="s">
        <v>526</v>
      </c>
      <c r="F71" s="114" t="s">
        <v>117</v>
      </c>
      <c r="G71" s="114"/>
      <c r="H71" s="114"/>
      <c r="I71" s="114"/>
      <c r="J71" s="114"/>
      <c r="K71" s="34"/>
      <c r="L71" s="26"/>
      <c r="M71" s="27"/>
      <c r="N71" s="38"/>
      <c r="O71" s="27"/>
      <c r="P71" s="26"/>
      <c r="Q71" s="27"/>
    </row>
    <row r="72" spans="1:17" s="1" customFormat="1" ht="18" customHeight="1" x14ac:dyDescent="0.2">
      <c r="A72" s="89"/>
      <c r="B72" s="89"/>
      <c r="C72" s="89"/>
      <c r="D72" s="114"/>
      <c r="E72" s="90"/>
      <c r="F72" s="116" t="s">
        <v>19</v>
      </c>
      <c r="G72" s="114" t="s">
        <v>118</v>
      </c>
      <c r="H72" s="114"/>
      <c r="I72" s="114"/>
      <c r="J72" s="114"/>
      <c r="K72" s="34"/>
      <c r="L72" s="26"/>
      <c r="M72" s="27"/>
      <c r="N72" s="38"/>
      <c r="O72" s="27"/>
      <c r="P72" s="26"/>
      <c r="Q72" s="27"/>
    </row>
    <row r="73" spans="1:17" s="1" customFormat="1" ht="18" customHeight="1" x14ac:dyDescent="0.2">
      <c r="A73" s="89"/>
      <c r="B73" s="89"/>
      <c r="C73" s="89"/>
      <c r="D73" s="114"/>
      <c r="E73" s="90"/>
      <c r="F73" s="116"/>
      <c r="G73" s="28" t="s">
        <v>5</v>
      </c>
      <c r="H73" s="114" t="s">
        <v>119</v>
      </c>
      <c r="I73" s="114"/>
      <c r="J73" s="114"/>
      <c r="K73" s="27">
        <v>0.25</v>
      </c>
      <c r="L73" s="26" t="s">
        <v>500</v>
      </c>
      <c r="M73" s="27">
        <v>0.01</v>
      </c>
      <c r="N73" s="38">
        <f t="shared" si="5"/>
        <v>25</v>
      </c>
      <c r="O73" s="27">
        <v>3</v>
      </c>
      <c r="P73" s="26" t="s">
        <v>4</v>
      </c>
      <c r="Q73" s="27">
        <f t="shared" si="6"/>
        <v>75</v>
      </c>
    </row>
    <row r="74" spans="1:17" s="1" customFormat="1" ht="18" customHeight="1" x14ac:dyDescent="0.2">
      <c r="A74" s="89"/>
      <c r="B74" s="89"/>
      <c r="C74" s="89"/>
      <c r="D74" s="114"/>
      <c r="E74" s="90"/>
      <c r="F74" s="116"/>
      <c r="G74" s="28" t="s">
        <v>6</v>
      </c>
      <c r="H74" s="114" t="s">
        <v>120</v>
      </c>
      <c r="I74" s="114"/>
      <c r="J74" s="114"/>
      <c r="K74" s="27">
        <v>0.08</v>
      </c>
      <c r="L74" s="26" t="s">
        <v>521</v>
      </c>
      <c r="M74" s="27">
        <v>4.0000000000000001E-3</v>
      </c>
      <c r="N74" s="38">
        <f t="shared" si="5"/>
        <v>20</v>
      </c>
      <c r="O74" s="27">
        <v>3</v>
      </c>
      <c r="P74" s="26" t="s">
        <v>4</v>
      </c>
      <c r="Q74" s="27">
        <f t="shared" si="6"/>
        <v>60</v>
      </c>
    </row>
    <row r="75" spans="1:17" s="1" customFormat="1" ht="18" customHeight="1" x14ac:dyDescent="0.2">
      <c r="A75" s="89"/>
      <c r="B75" s="89"/>
      <c r="C75" s="89"/>
      <c r="D75" s="89"/>
      <c r="E75" s="90"/>
      <c r="F75" s="116"/>
      <c r="G75" s="28" t="s">
        <v>7</v>
      </c>
      <c r="H75" s="114" t="s">
        <v>121</v>
      </c>
      <c r="I75" s="114"/>
      <c r="J75" s="114"/>
      <c r="K75" s="27">
        <v>0.23</v>
      </c>
      <c r="L75" s="26" t="s">
        <v>500</v>
      </c>
      <c r="M75" s="27">
        <v>0.01</v>
      </c>
      <c r="N75" s="38">
        <f t="shared" si="5"/>
        <v>23</v>
      </c>
      <c r="O75" s="27">
        <v>3</v>
      </c>
      <c r="P75" s="26" t="s">
        <v>8</v>
      </c>
      <c r="Q75" s="27">
        <f t="shared" si="6"/>
        <v>69</v>
      </c>
    </row>
    <row r="76" spans="1:17" s="1" customFormat="1" ht="18" customHeight="1" x14ac:dyDescent="0.2">
      <c r="A76" s="89"/>
      <c r="B76" s="89"/>
      <c r="C76" s="89"/>
      <c r="D76" s="89"/>
      <c r="E76" s="90"/>
      <c r="F76" s="116"/>
      <c r="G76" s="28" t="s">
        <v>57</v>
      </c>
      <c r="H76" s="114" t="s">
        <v>122</v>
      </c>
      <c r="I76" s="114"/>
      <c r="J76" s="114"/>
      <c r="K76" s="27">
        <v>0.3</v>
      </c>
      <c r="L76" s="26" t="s">
        <v>510</v>
      </c>
      <c r="M76" s="27">
        <v>0.02</v>
      </c>
      <c r="N76" s="38">
        <f t="shared" si="5"/>
        <v>15</v>
      </c>
      <c r="O76" s="27">
        <v>3</v>
      </c>
      <c r="P76" s="26" t="s">
        <v>91</v>
      </c>
      <c r="Q76" s="27">
        <f t="shared" si="6"/>
        <v>45</v>
      </c>
    </row>
    <row r="77" spans="1:17" s="1" customFormat="1" ht="33" customHeight="1" x14ac:dyDescent="0.2">
      <c r="A77" s="89"/>
      <c r="B77" s="89"/>
      <c r="C77" s="89"/>
      <c r="D77" s="89"/>
      <c r="E77" s="90"/>
      <c r="F77" s="116" t="s">
        <v>22</v>
      </c>
      <c r="G77" s="114" t="s">
        <v>127</v>
      </c>
      <c r="H77" s="114"/>
      <c r="I77" s="114"/>
      <c r="J77" s="114"/>
      <c r="K77" s="34"/>
      <c r="L77" s="26"/>
      <c r="M77" s="27"/>
      <c r="N77" s="38"/>
      <c r="O77" s="27"/>
      <c r="P77" s="26"/>
      <c r="Q77" s="27"/>
    </row>
    <row r="78" spans="1:17" s="1" customFormat="1" ht="18" customHeight="1" x14ac:dyDescent="0.2">
      <c r="A78" s="89"/>
      <c r="B78" s="89"/>
      <c r="C78" s="89"/>
      <c r="D78" s="89"/>
      <c r="E78" s="90"/>
      <c r="F78" s="116"/>
      <c r="G78" s="28" t="s">
        <v>5</v>
      </c>
      <c r="H78" s="114" t="s">
        <v>120</v>
      </c>
      <c r="I78" s="114"/>
      <c r="J78" s="114"/>
      <c r="K78" s="27">
        <v>7.5999999999999998E-2</v>
      </c>
      <c r="L78" s="26" t="s">
        <v>521</v>
      </c>
      <c r="M78" s="27">
        <v>4.0000000000000001E-3</v>
      </c>
      <c r="N78" s="38">
        <f t="shared" si="5"/>
        <v>19</v>
      </c>
      <c r="O78" s="27"/>
      <c r="P78" s="26" t="s">
        <v>4</v>
      </c>
      <c r="Q78" s="27">
        <f t="shared" si="6"/>
        <v>0</v>
      </c>
    </row>
    <row r="79" spans="1:17" s="1" customFormat="1" ht="18" customHeight="1" x14ac:dyDescent="0.2">
      <c r="A79" s="89"/>
      <c r="B79" s="89"/>
      <c r="C79" s="89"/>
      <c r="D79" s="89"/>
      <c r="E79" s="90"/>
      <c r="F79" s="116"/>
      <c r="G79" s="28" t="s">
        <v>6</v>
      </c>
      <c r="H79" s="114" t="s">
        <v>128</v>
      </c>
      <c r="I79" s="114"/>
      <c r="J79" s="114"/>
      <c r="K79" s="27">
        <v>0.3</v>
      </c>
      <c r="L79" s="26" t="s">
        <v>500</v>
      </c>
      <c r="M79" s="27">
        <v>0.01</v>
      </c>
      <c r="N79" s="38">
        <f t="shared" si="5"/>
        <v>30</v>
      </c>
      <c r="O79" s="27"/>
      <c r="P79" s="26" t="s">
        <v>8</v>
      </c>
      <c r="Q79" s="27">
        <f t="shared" si="6"/>
        <v>0</v>
      </c>
    </row>
    <row r="80" spans="1:17" s="1" customFormat="1" ht="33" customHeight="1" x14ac:dyDescent="0.2">
      <c r="A80" s="89"/>
      <c r="B80" s="89"/>
      <c r="C80" s="89"/>
      <c r="D80" s="89"/>
      <c r="E80" s="90"/>
      <c r="F80" s="116"/>
      <c r="G80" s="28" t="s">
        <v>7</v>
      </c>
      <c r="H80" s="114" t="s">
        <v>129</v>
      </c>
      <c r="I80" s="114"/>
      <c r="J80" s="114"/>
      <c r="K80" s="27">
        <v>0.44</v>
      </c>
      <c r="L80" s="26" t="s">
        <v>510</v>
      </c>
      <c r="M80" s="27">
        <v>0.02</v>
      </c>
      <c r="N80" s="38">
        <f t="shared" si="5"/>
        <v>22</v>
      </c>
      <c r="O80" s="27"/>
      <c r="P80" s="26" t="s">
        <v>4</v>
      </c>
      <c r="Q80" s="27">
        <f t="shared" si="6"/>
        <v>0</v>
      </c>
    </row>
    <row r="81" spans="1:17" s="1" customFormat="1" ht="18" customHeight="1" x14ac:dyDescent="0.2">
      <c r="A81" s="89"/>
      <c r="B81" s="89"/>
      <c r="C81" s="89"/>
      <c r="D81" s="89"/>
      <c r="E81" s="90"/>
      <c r="F81" s="116" t="s">
        <v>27</v>
      </c>
      <c r="G81" s="114" t="s">
        <v>130</v>
      </c>
      <c r="H81" s="114"/>
      <c r="I81" s="114"/>
      <c r="J81" s="114"/>
      <c r="K81" s="34"/>
      <c r="L81" s="26"/>
      <c r="M81" s="27"/>
      <c r="N81" s="38"/>
      <c r="O81" s="27"/>
      <c r="P81" s="26"/>
      <c r="Q81" s="27"/>
    </row>
    <row r="82" spans="1:17" s="1" customFormat="1" ht="18" customHeight="1" x14ac:dyDescent="0.2">
      <c r="A82" s="89"/>
      <c r="B82" s="89"/>
      <c r="C82" s="89"/>
      <c r="D82" s="89"/>
      <c r="E82" s="90"/>
      <c r="F82" s="116"/>
      <c r="G82" s="28"/>
      <c r="H82" s="114" t="s">
        <v>120</v>
      </c>
      <c r="I82" s="114"/>
      <c r="J82" s="114"/>
      <c r="K82" s="27">
        <v>3.6000000000000004E-2</v>
      </c>
      <c r="L82" s="26" t="s">
        <v>521</v>
      </c>
      <c r="M82" s="27">
        <v>4.0000000000000001E-3</v>
      </c>
      <c r="N82" s="38">
        <f t="shared" si="5"/>
        <v>9</v>
      </c>
      <c r="O82" s="27"/>
      <c r="P82" s="26" t="s">
        <v>4</v>
      </c>
      <c r="Q82" s="27">
        <f t="shared" si="6"/>
        <v>0</v>
      </c>
    </row>
    <row r="83" spans="1:17" s="1" customFormat="1" ht="18" customHeight="1" x14ac:dyDescent="0.2">
      <c r="A83" s="89"/>
      <c r="B83" s="89"/>
      <c r="C83" s="89"/>
      <c r="D83" s="89"/>
      <c r="E83" s="90"/>
      <c r="F83" s="116" t="s">
        <v>28</v>
      </c>
      <c r="G83" s="114" t="s">
        <v>131</v>
      </c>
      <c r="H83" s="114"/>
      <c r="I83" s="114"/>
      <c r="J83" s="114"/>
      <c r="K83" s="34"/>
      <c r="L83" s="26"/>
      <c r="M83" s="27"/>
      <c r="N83" s="38"/>
      <c r="O83" s="27"/>
      <c r="P83" s="26"/>
      <c r="Q83" s="27"/>
    </row>
    <row r="84" spans="1:17" s="1" customFormat="1" ht="18" customHeight="1" x14ac:dyDescent="0.2">
      <c r="A84" s="89"/>
      <c r="B84" s="89"/>
      <c r="C84" s="89"/>
      <c r="D84" s="89"/>
      <c r="E84" s="90"/>
      <c r="F84" s="116"/>
      <c r="G84" s="28" t="s">
        <v>5</v>
      </c>
      <c r="H84" s="114" t="s">
        <v>132</v>
      </c>
      <c r="I84" s="114"/>
      <c r="J84" s="114"/>
      <c r="K84" s="27">
        <v>4.8000000000000001E-2</v>
      </c>
      <c r="L84" s="26" t="s">
        <v>498</v>
      </c>
      <c r="M84" s="27">
        <f>15/(1250*4)</f>
        <v>3.0000000000000001E-3</v>
      </c>
      <c r="N84" s="38">
        <f t="shared" si="5"/>
        <v>16</v>
      </c>
      <c r="O84" s="27"/>
      <c r="P84" s="26" t="s">
        <v>4</v>
      </c>
      <c r="Q84" s="27">
        <f t="shared" si="6"/>
        <v>0</v>
      </c>
    </row>
    <row r="85" spans="1:17" s="1" customFormat="1" ht="18" customHeight="1" x14ac:dyDescent="0.2">
      <c r="A85" s="89"/>
      <c r="B85" s="89"/>
      <c r="C85" s="89"/>
      <c r="D85" s="89"/>
      <c r="E85" s="90"/>
      <c r="F85" s="116"/>
      <c r="G85" s="28" t="s">
        <v>6</v>
      </c>
      <c r="H85" s="114" t="s">
        <v>120</v>
      </c>
      <c r="I85" s="114"/>
      <c r="J85" s="114"/>
      <c r="K85" s="27">
        <v>0.12</v>
      </c>
      <c r="L85" s="26" t="s">
        <v>500</v>
      </c>
      <c r="M85" s="27">
        <v>0.01</v>
      </c>
      <c r="N85" s="38">
        <f t="shared" si="5"/>
        <v>12</v>
      </c>
      <c r="O85" s="27"/>
      <c r="P85" s="26" t="s">
        <v>4</v>
      </c>
      <c r="Q85" s="27">
        <f t="shared" si="6"/>
        <v>0</v>
      </c>
    </row>
    <row r="86" spans="1:17" s="1" customFormat="1" ht="18" customHeight="1" x14ac:dyDescent="0.2">
      <c r="A86" s="89"/>
      <c r="B86" s="89"/>
      <c r="C86" s="89"/>
      <c r="D86" s="89"/>
      <c r="E86" s="90"/>
      <c r="F86" s="89" t="s">
        <v>31</v>
      </c>
      <c r="G86" s="114" t="s">
        <v>465</v>
      </c>
      <c r="H86" s="114"/>
      <c r="I86" s="114"/>
      <c r="J86" s="114"/>
      <c r="K86" s="34"/>
      <c r="L86" s="87"/>
      <c r="M86" s="88"/>
      <c r="N86" s="38"/>
      <c r="O86" s="88"/>
      <c r="P86" s="87"/>
      <c r="Q86" s="88"/>
    </row>
    <row r="87" spans="1:17" s="1" customFormat="1" ht="18" customHeight="1" x14ac:dyDescent="0.2">
      <c r="A87" s="98"/>
      <c r="B87" s="98"/>
      <c r="C87" s="98"/>
      <c r="D87" s="98"/>
      <c r="E87" s="90"/>
      <c r="F87" s="98"/>
      <c r="G87" s="98" t="s">
        <v>5</v>
      </c>
      <c r="H87" s="114" t="s">
        <v>132</v>
      </c>
      <c r="I87" s="114"/>
      <c r="J87" s="114"/>
      <c r="K87" s="96">
        <v>2.1000000000000001E-2</v>
      </c>
      <c r="L87" s="94" t="s">
        <v>498</v>
      </c>
      <c r="M87" s="96">
        <f>15/(1250*4)</f>
        <v>3.0000000000000001E-3</v>
      </c>
      <c r="N87" s="38">
        <f t="shared" si="5"/>
        <v>7</v>
      </c>
      <c r="O87" s="96"/>
      <c r="P87" s="94" t="s">
        <v>4</v>
      </c>
      <c r="Q87" s="96">
        <f t="shared" si="6"/>
        <v>0</v>
      </c>
    </row>
    <row r="88" spans="1:17" s="1" customFormat="1" ht="18" customHeight="1" x14ac:dyDescent="0.2">
      <c r="A88" s="98"/>
      <c r="B88" s="98"/>
      <c r="C88" s="98"/>
      <c r="D88" s="98"/>
      <c r="E88" s="90"/>
      <c r="F88" s="98"/>
      <c r="G88" s="98" t="s">
        <v>6</v>
      </c>
      <c r="H88" s="114" t="s">
        <v>120</v>
      </c>
      <c r="I88" s="114"/>
      <c r="J88" s="114"/>
      <c r="K88" s="27">
        <v>8.0000000000000002E-3</v>
      </c>
      <c r="L88" s="94" t="s">
        <v>521</v>
      </c>
      <c r="M88" s="96">
        <v>4.0000000000000001E-3</v>
      </c>
      <c r="N88" s="38">
        <f t="shared" si="5"/>
        <v>2</v>
      </c>
      <c r="O88" s="96"/>
      <c r="P88" s="94" t="s">
        <v>4</v>
      </c>
      <c r="Q88" s="96">
        <f t="shared" si="6"/>
        <v>0</v>
      </c>
    </row>
    <row r="89" spans="1:17" s="1" customFormat="1" ht="33" customHeight="1" x14ac:dyDescent="0.2">
      <c r="A89" s="89"/>
      <c r="B89" s="89"/>
      <c r="C89" s="89"/>
      <c r="D89" s="89"/>
      <c r="E89" s="90"/>
      <c r="F89" s="116" t="s">
        <v>33</v>
      </c>
      <c r="G89" s="114" t="s">
        <v>139</v>
      </c>
      <c r="H89" s="114"/>
      <c r="I89" s="114"/>
      <c r="J89" s="114"/>
      <c r="K89" s="34"/>
      <c r="L89" s="26"/>
      <c r="M89" s="27"/>
      <c r="N89" s="38"/>
      <c r="O89" s="27"/>
      <c r="P89" s="26"/>
      <c r="Q89" s="27"/>
    </row>
    <row r="90" spans="1:17" s="1" customFormat="1" ht="18" customHeight="1" x14ac:dyDescent="0.2">
      <c r="A90" s="89"/>
      <c r="B90" s="89"/>
      <c r="C90" s="89"/>
      <c r="D90" s="89"/>
      <c r="E90" s="90"/>
      <c r="F90" s="116"/>
      <c r="G90" s="28" t="s">
        <v>5</v>
      </c>
      <c r="H90" s="114" t="s">
        <v>140</v>
      </c>
      <c r="I90" s="114"/>
      <c r="J90" s="114"/>
      <c r="K90" s="27">
        <v>2.1000000000000001E-2</v>
      </c>
      <c r="L90" s="26" t="s">
        <v>498</v>
      </c>
      <c r="M90" s="27">
        <f>15/(1250*4)</f>
        <v>3.0000000000000001E-3</v>
      </c>
      <c r="N90" s="38">
        <f t="shared" si="5"/>
        <v>7</v>
      </c>
      <c r="O90" s="27"/>
      <c r="P90" s="26" t="s">
        <v>16</v>
      </c>
      <c r="Q90" s="27">
        <f t="shared" si="6"/>
        <v>0</v>
      </c>
    </row>
    <row r="91" spans="1:17" s="1" customFormat="1" ht="33" customHeight="1" x14ac:dyDescent="0.2">
      <c r="A91" s="89"/>
      <c r="B91" s="89"/>
      <c r="C91" s="89"/>
      <c r="D91" s="89"/>
      <c r="E91" s="90"/>
      <c r="F91" s="116"/>
      <c r="G91" s="28" t="s">
        <v>6</v>
      </c>
      <c r="H91" s="114" t="s">
        <v>141</v>
      </c>
      <c r="I91" s="114"/>
      <c r="J91" s="114"/>
      <c r="K91" s="27">
        <v>2.8000000000000001E-2</v>
      </c>
      <c r="L91" s="26" t="s">
        <v>521</v>
      </c>
      <c r="M91" s="27">
        <v>4.0000000000000001E-3</v>
      </c>
      <c r="N91" s="38">
        <f t="shared" si="5"/>
        <v>7</v>
      </c>
      <c r="O91" s="27"/>
      <c r="P91" s="26" t="s">
        <v>16</v>
      </c>
      <c r="Q91" s="27">
        <f t="shared" si="6"/>
        <v>0</v>
      </c>
    </row>
    <row r="92" spans="1:17" s="1" customFormat="1" ht="20.25" customHeight="1" x14ac:dyDescent="0.2">
      <c r="A92" s="89"/>
      <c r="B92" s="89"/>
      <c r="C92" s="89"/>
      <c r="D92" s="89"/>
      <c r="E92" s="90"/>
      <c r="F92" s="116"/>
      <c r="G92" s="28" t="s">
        <v>7</v>
      </c>
      <c r="H92" s="114" t="s">
        <v>143</v>
      </c>
      <c r="I92" s="114"/>
      <c r="J92" s="114"/>
      <c r="K92" s="27">
        <v>0.05</v>
      </c>
      <c r="L92" s="26" t="s">
        <v>500</v>
      </c>
      <c r="M92" s="27">
        <v>0.01</v>
      </c>
      <c r="N92" s="38">
        <f t="shared" si="5"/>
        <v>5</v>
      </c>
      <c r="O92" s="27"/>
      <c r="P92" s="26" t="s">
        <v>16</v>
      </c>
      <c r="Q92" s="27">
        <f t="shared" si="6"/>
        <v>0</v>
      </c>
    </row>
    <row r="93" spans="1:17" s="1" customFormat="1" ht="18" customHeight="1" x14ac:dyDescent="0.2">
      <c r="A93" s="89"/>
      <c r="B93" s="89"/>
      <c r="C93" s="89"/>
      <c r="D93" s="89"/>
      <c r="E93" s="90"/>
      <c r="F93" s="96" t="s">
        <v>35</v>
      </c>
      <c r="G93" s="114" t="s">
        <v>146</v>
      </c>
      <c r="H93" s="114"/>
      <c r="I93" s="114"/>
      <c r="J93" s="114"/>
      <c r="K93" s="34"/>
      <c r="L93" s="26"/>
      <c r="M93" s="27"/>
      <c r="N93" s="38"/>
      <c r="O93" s="27"/>
      <c r="P93" s="26"/>
      <c r="Q93" s="27"/>
    </row>
    <row r="94" spans="1:17" s="1" customFormat="1" ht="18.95" customHeight="1" x14ac:dyDescent="0.2">
      <c r="A94" s="100"/>
      <c r="B94" s="100"/>
      <c r="C94" s="100"/>
      <c r="D94" s="100"/>
      <c r="E94" s="91"/>
      <c r="F94" s="97"/>
      <c r="G94" s="95" t="s">
        <v>5</v>
      </c>
      <c r="H94" s="115" t="s">
        <v>140</v>
      </c>
      <c r="I94" s="115"/>
      <c r="J94" s="115"/>
      <c r="K94" s="97">
        <v>8.4000000000000005E-2</v>
      </c>
      <c r="L94" s="95" t="s">
        <v>498</v>
      </c>
      <c r="M94" s="97">
        <f>15/(1250*4)</f>
        <v>3.0000000000000001E-3</v>
      </c>
      <c r="N94" s="93">
        <f t="shared" si="5"/>
        <v>28</v>
      </c>
      <c r="O94" s="97"/>
      <c r="P94" s="95" t="s">
        <v>4</v>
      </c>
      <c r="Q94" s="97">
        <f t="shared" si="6"/>
        <v>0</v>
      </c>
    </row>
    <row r="95" spans="1:17" s="1" customFormat="1" ht="18" customHeight="1" x14ac:dyDescent="0.2">
      <c r="A95" s="89"/>
      <c r="B95" s="89"/>
      <c r="C95" s="89"/>
      <c r="D95" s="89"/>
      <c r="E95" s="90"/>
      <c r="F95" s="96"/>
      <c r="G95" s="26" t="s">
        <v>6</v>
      </c>
      <c r="H95" s="117" t="s">
        <v>147</v>
      </c>
      <c r="I95" s="117"/>
      <c r="J95" s="117"/>
      <c r="K95" s="27">
        <v>0.112</v>
      </c>
      <c r="L95" s="26" t="s">
        <v>521</v>
      </c>
      <c r="M95" s="27">
        <v>4.0000000000000001E-3</v>
      </c>
      <c r="N95" s="38">
        <f t="shared" si="5"/>
        <v>28</v>
      </c>
      <c r="O95" s="27"/>
      <c r="P95" s="26" t="s">
        <v>4</v>
      </c>
      <c r="Q95" s="27">
        <f t="shared" si="6"/>
        <v>0</v>
      </c>
    </row>
    <row r="96" spans="1:17" s="1" customFormat="1" ht="18" customHeight="1" x14ac:dyDescent="0.2">
      <c r="A96" s="89"/>
      <c r="B96" s="89"/>
      <c r="C96" s="89"/>
      <c r="D96" s="89"/>
      <c r="E96" s="90"/>
      <c r="F96" s="96"/>
      <c r="G96" s="26" t="s">
        <v>7</v>
      </c>
      <c r="H96" s="117" t="s">
        <v>148</v>
      </c>
      <c r="I96" s="117"/>
      <c r="J96" s="117"/>
      <c r="K96" s="27">
        <v>0.52</v>
      </c>
      <c r="L96" s="26" t="s">
        <v>510</v>
      </c>
      <c r="M96" s="27">
        <v>0.02</v>
      </c>
      <c r="N96" s="38">
        <f t="shared" si="5"/>
        <v>26</v>
      </c>
      <c r="O96" s="27"/>
      <c r="P96" s="26" t="s">
        <v>4</v>
      </c>
      <c r="Q96" s="27">
        <f t="shared" si="6"/>
        <v>0</v>
      </c>
    </row>
    <row r="97" spans="1:17" s="1" customFormat="1" ht="33" customHeight="1" x14ac:dyDescent="0.2">
      <c r="A97" s="89"/>
      <c r="B97" s="89"/>
      <c r="C97" s="89"/>
      <c r="D97" s="89"/>
      <c r="E97" s="90"/>
      <c r="F97" s="116" t="s">
        <v>45</v>
      </c>
      <c r="G97" s="114" t="s">
        <v>150</v>
      </c>
      <c r="H97" s="114"/>
      <c r="I97" s="114"/>
      <c r="J97" s="114"/>
      <c r="K97" s="34"/>
      <c r="L97" s="26"/>
      <c r="M97" s="27"/>
      <c r="N97" s="38"/>
      <c r="O97" s="27"/>
      <c r="P97" s="26"/>
      <c r="Q97" s="27"/>
    </row>
    <row r="98" spans="1:17" s="1" customFormat="1" ht="18" customHeight="1" x14ac:dyDescent="0.2">
      <c r="A98" s="89"/>
      <c r="B98" s="89"/>
      <c r="C98" s="89"/>
      <c r="D98" s="89"/>
      <c r="E98" s="90"/>
      <c r="F98" s="116"/>
      <c r="G98" s="26" t="s">
        <v>5</v>
      </c>
      <c r="H98" s="114" t="s">
        <v>151</v>
      </c>
      <c r="I98" s="114"/>
      <c r="J98" s="114"/>
      <c r="K98" s="27">
        <v>8.7999999999999995E-2</v>
      </c>
      <c r="L98" s="26" t="s">
        <v>521</v>
      </c>
      <c r="M98" s="27">
        <v>4.0000000000000001E-3</v>
      </c>
      <c r="N98" s="38">
        <f t="shared" si="5"/>
        <v>22</v>
      </c>
      <c r="O98" s="27"/>
      <c r="P98" s="26" t="s">
        <v>4</v>
      </c>
      <c r="Q98" s="27">
        <f t="shared" si="6"/>
        <v>0</v>
      </c>
    </row>
    <row r="99" spans="1:17" s="1" customFormat="1" ht="30.75" customHeight="1" x14ac:dyDescent="0.2">
      <c r="A99" s="89"/>
      <c r="B99" s="89"/>
      <c r="C99" s="89"/>
      <c r="D99" s="89"/>
      <c r="E99" s="90"/>
      <c r="F99" s="116"/>
      <c r="G99" s="26" t="s">
        <v>6</v>
      </c>
      <c r="H99" s="114" t="s">
        <v>152</v>
      </c>
      <c r="I99" s="114"/>
      <c r="J99" s="114"/>
      <c r="K99" s="27">
        <v>0.25</v>
      </c>
      <c r="L99" s="26" t="s">
        <v>500</v>
      </c>
      <c r="M99" s="27">
        <v>0.01</v>
      </c>
      <c r="N99" s="38">
        <f t="shared" si="5"/>
        <v>25</v>
      </c>
      <c r="O99" s="27"/>
      <c r="P99" s="26" t="s">
        <v>4</v>
      </c>
      <c r="Q99" s="27">
        <f t="shared" si="6"/>
        <v>0</v>
      </c>
    </row>
    <row r="100" spans="1:17" s="1" customFormat="1" ht="18" customHeight="1" x14ac:dyDescent="0.2">
      <c r="A100" s="89"/>
      <c r="B100" s="89"/>
      <c r="C100" s="89"/>
      <c r="D100" s="89"/>
      <c r="E100" s="90"/>
      <c r="F100" s="116"/>
      <c r="G100" s="26" t="s">
        <v>7</v>
      </c>
      <c r="H100" s="114" t="s">
        <v>153</v>
      </c>
      <c r="I100" s="114"/>
      <c r="J100" s="114"/>
      <c r="K100" s="27">
        <v>0.26</v>
      </c>
      <c r="L100" s="26" t="s">
        <v>510</v>
      </c>
      <c r="M100" s="27">
        <v>0.02</v>
      </c>
      <c r="N100" s="38">
        <f t="shared" si="5"/>
        <v>13</v>
      </c>
      <c r="O100" s="27"/>
      <c r="P100" s="26" t="s">
        <v>91</v>
      </c>
      <c r="Q100" s="27">
        <f t="shared" si="6"/>
        <v>0</v>
      </c>
    </row>
    <row r="101" spans="1:17" s="1" customFormat="1" ht="18" customHeight="1" x14ac:dyDescent="0.2">
      <c r="A101" s="89"/>
      <c r="B101" s="89"/>
      <c r="C101" s="89"/>
      <c r="D101" s="89"/>
      <c r="E101" s="90"/>
      <c r="F101" s="116" t="s">
        <v>47</v>
      </c>
      <c r="G101" s="114" t="s">
        <v>157</v>
      </c>
      <c r="H101" s="114"/>
      <c r="I101" s="114"/>
      <c r="J101" s="114"/>
      <c r="K101" s="34"/>
      <c r="L101" s="26"/>
      <c r="M101" s="27"/>
      <c r="N101" s="38"/>
      <c r="O101" s="27"/>
      <c r="P101" s="26"/>
      <c r="Q101" s="27"/>
    </row>
    <row r="102" spans="1:17" s="1" customFormat="1" ht="18" customHeight="1" x14ac:dyDescent="0.2">
      <c r="A102" s="89"/>
      <c r="B102" s="89"/>
      <c r="C102" s="89"/>
      <c r="D102" s="89"/>
      <c r="E102" s="90"/>
      <c r="F102" s="116"/>
      <c r="G102" s="26" t="s">
        <v>5</v>
      </c>
      <c r="H102" s="114" t="s">
        <v>158</v>
      </c>
      <c r="I102" s="114"/>
      <c r="J102" s="114"/>
      <c r="K102" s="27">
        <v>5.3999999999999999E-2</v>
      </c>
      <c r="L102" s="26" t="s">
        <v>498</v>
      </c>
      <c r="M102" s="27">
        <f>15/(1250*4)</f>
        <v>3.0000000000000001E-3</v>
      </c>
      <c r="N102" s="38">
        <f t="shared" si="5"/>
        <v>18</v>
      </c>
      <c r="O102" s="27"/>
      <c r="P102" s="26" t="s">
        <v>125</v>
      </c>
      <c r="Q102" s="27">
        <f t="shared" si="6"/>
        <v>0</v>
      </c>
    </row>
    <row r="103" spans="1:17" s="1" customFormat="1" ht="18" customHeight="1" x14ac:dyDescent="0.2">
      <c r="A103" s="89"/>
      <c r="B103" s="89"/>
      <c r="C103" s="89"/>
      <c r="D103" s="89"/>
      <c r="E103" s="90"/>
      <c r="F103" s="116"/>
      <c r="G103" s="26" t="s">
        <v>6</v>
      </c>
      <c r="H103" s="114" t="s">
        <v>159</v>
      </c>
      <c r="I103" s="114"/>
      <c r="J103" s="114"/>
      <c r="K103" s="27">
        <v>0.1</v>
      </c>
      <c r="L103" s="26" t="s">
        <v>521</v>
      </c>
      <c r="M103" s="27">
        <v>4.0000000000000001E-3</v>
      </c>
      <c r="N103" s="38">
        <f t="shared" si="5"/>
        <v>25</v>
      </c>
      <c r="O103" s="27"/>
      <c r="P103" s="26" t="s">
        <v>4</v>
      </c>
      <c r="Q103" s="27">
        <f t="shared" si="6"/>
        <v>0</v>
      </c>
    </row>
    <row r="104" spans="1:17" s="1" customFormat="1" ht="18" customHeight="1" x14ac:dyDescent="0.2">
      <c r="A104" s="89"/>
      <c r="B104" s="89"/>
      <c r="C104" s="89"/>
      <c r="D104" s="89"/>
      <c r="E104" s="90"/>
      <c r="F104" s="116"/>
      <c r="G104" s="26" t="s">
        <v>7</v>
      </c>
      <c r="H104" s="114" t="s">
        <v>160</v>
      </c>
      <c r="I104" s="114"/>
      <c r="J104" s="114"/>
      <c r="K104" s="27">
        <v>0.25</v>
      </c>
      <c r="L104" s="26" t="s">
        <v>500</v>
      </c>
      <c r="M104" s="27">
        <v>0.01</v>
      </c>
      <c r="N104" s="38">
        <f t="shared" si="5"/>
        <v>25</v>
      </c>
      <c r="O104" s="27"/>
      <c r="P104" s="26" t="s">
        <v>4</v>
      </c>
      <c r="Q104" s="27">
        <f t="shared" si="6"/>
        <v>0</v>
      </c>
    </row>
    <row r="105" spans="1:17" s="1" customFormat="1" ht="18" customHeight="1" x14ac:dyDescent="0.2">
      <c r="A105" s="89"/>
      <c r="B105" s="89"/>
      <c r="C105" s="89"/>
      <c r="D105" s="89"/>
      <c r="E105" s="90"/>
      <c r="F105" s="116"/>
      <c r="G105" s="28" t="s">
        <v>57</v>
      </c>
      <c r="H105" s="114" t="s">
        <v>494</v>
      </c>
      <c r="I105" s="114"/>
      <c r="J105" s="114"/>
      <c r="K105" s="27">
        <v>0.46</v>
      </c>
      <c r="L105" s="26" t="s">
        <v>510</v>
      </c>
      <c r="M105" s="27">
        <v>0.02</v>
      </c>
      <c r="N105" s="38">
        <f t="shared" si="5"/>
        <v>23</v>
      </c>
      <c r="O105" s="27"/>
      <c r="P105" s="26" t="s">
        <v>4</v>
      </c>
      <c r="Q105" s="27">
        <f t="shared" si="6"/>
        <v>0</v>
      </c>
    </row>
    <row r="106" spans="1:17" s="1" customFormat="1" ht="18" customHeight="1" x14ac:dyDescent="0.2">
      <c r="A106" s="89"/>
      <c r="B106" s="89"/>
      <c r="C106" s="89"/>
      <c r="D106" s="89"/>
      <c r="E106" s="90"/>
      <c r="F106" s="116"/>
      <c r="G106" s="28" t="s">
        <v>70</v>
      </c>
      <c r="H106" s="114" t="s">
        <v>122</v>
      </c>
      <c r="I106" s="114"/>
      <c r="J106" s="114"/>
      <c r="K106" s="27">
        <v>0.3</v>
      </c>
      <c r="L106" s="26" t="s">
        <v>510</v>
      </c>
      <c r="M106" s="27">
        <v>0.02</v>
      </c>
      <c r="N106" s="38">
        <f t="shared" si="5"/>
        <v>15</v>
      </c>
      <c r="O106" s="27"/>
      <c r="P106" s="26" t="s">
        <v>91</v>
      </c>
      <c r="Q106" s="27">
        <f t="shared" si="6"/>
        <v>0</v>
      </c>
    </row>
    <row r="107" spans="1:17" s="1" customFormat="1" ht="18" customHeight="1" x14ac:dyDescent="0.2">
      <c r="A107" s="89"/>
      <c r="B107" s="89"/>
      <c r="C107" s="89"/>
      <c r="D107" s="89"/>
      <c r="E107" s="90" t="s">
        <v>530</v>
      </c>
      <c r="F107" s="114" t="s">
        <v>557</v>
      </c>
      <c r="G107" s="114"/>
      <c r="H107" s="114"/>
      <c r="I107" s="114"/>
      <c r="J107" s="114"/>
      <c r="K107" s="27"/>
      <c r="L107" s="26"/>
      <c r="M107" s="27"/>
      <c r="N107" s="38"/>
      <c r="O107" s="27"/>
      <c r="P107" s="26"/>
      <c r="Q107" s="27"/>
    </row>
    <row r="108" spans="1:17" s="1" customFormat="1" ht="18" customHeight="1" x14ac:dyDescent="0.2">
      <c r="A108" s="89"/>
      <c r="B108" s="89"/>
      <c r="C108" s="89"/>
      <c r="D108" s="89"/>
      <c r="E108" s="90"/>
      <c r="F108" s="116" t="s">
        <v>19</v>
      </c>
      <c r="G108" s="114" t="s">
        <v>172</v>
      </c>
      <c r="H108" s="114"/>
      <c r="I108" s="114"/>
      <c r="J108" s="114"/>
      <c r="K108" s="34"/>
      <c r="L108" s="87"/>
      <c r="M108" s="88"/>
      <c r="N108" s="38"/>
      <c r="O108" s="88"/>
      <c r="P108" s="87"/>
      <c r="Q108" s="88"/>
    </row>
    <row r="109" spans="1:17" s="1" customFormat="1" ht="18" customHeight="1" x14ac:dyDescent="0.2">
      <c r="A109" s="89"/>
      <c r="B109" s="89"/>
      <c r="C109" s="89"/>
      <c r="D109" s="89"/>
      <c r="E109" s="90"/>
      <c r="F109" s="116"/>
      <c r="G109" s="89" t="s">
        <v>5</v>
      </c>
      <c r="H109" s="114" t="s">
        <v>173</v>
      </c>
      <c r="I109" s="114"/>
      <c r="J109" s="114"/>
      <c r="K109" s="88">
        <v>0.03</v>
      </c>
      <c r="L109" s="87" t="s">
        <v>500</v>
      </c>
      <c r="M109" s="88">
        <v>0.01</v>
      </c>
      <c r="N109" s="38">
        <f t="shared" si="5"/>
        <v>3</v>
      </c>
      <c r="O109" s="88"/>
      <c r="P109" s="87" t="s">
        <v>484</v>
      </c>
      <c r="Q109" s="88">
        <f t="shared" si="6"/>
        <v>0</v>
      </c>
    </row>
    <row r="110" spans="1:17" s="1" customFormat="1" ht="18" customHeight="1" x14ac:dyDescent="0.2">
      <c r="A110" s="89"/>
      <c r="B110" s="89"/>
      <c r="C110" s="89"/>
      <c r="D110" s="89"/>
      <c r="E110" s="90"/>
      <c r="F110" s="116"/>
      <c r="G110" s="89" t="s">
        <v>6</v>
      </c>
      <c r="H110" s="114" t="s">
        <v>174</v>
      </c>
      <c r="I110" s="114"/>
      <c r="J110" s="114"/>
      <c r="K110" s="88">
        <v>0.12</v>
      </c>
      <c r="L110" s="87" t="s">
        <v>510</v>
      </c>
      <c r="M110" s="88">
        <v>0.02</v>
      </c>
      <c r="N110" s="38">
        <f t="shared" si="5"/>
        <v>6</v>
      </c>
      <c r="O110" s="88"/>
      <c r="P110" s="87" t="s">
        <v>484</v>
      </c>
      <c r="Q110" s="88">
        <f t="shared" si="6"/>
        <v>0</v>
      </c>
    </row>
    <row r="111" spans="1:17" s="1" customFormat="1" ht="18" customHeight="1" x14ac:dyDescent="0.2">
      <c r="A111" s="98"/>
      <c r="B111" s="98"/>
      <c r="C111" s="98"/>
      <c r="D111" s="98"/>
      <c r="E111" s="90"/>
      <c r="F111" s="98" t="s">
        <v>22</v>
      </c>
      <c r="G111" s="114" t="s">
        <v>177</v>
      </c>
      <c r="H111" s="114"/>
      <c r="I111" s="114"/>
      <c r="J111" s="114"/>
      <c r="K111" s="34"/>
      <c r="L111" s="94"/>
      <c r="M111" s="96"/>
      <c r="N111" s="38"/>
      <c r="O111" s="96"/>
      <c r="P111" s="94"/>
      <c r="Q111" s="96"/>
    </row>
    <row r="112" spans="1:17" s="1" customFormat="1" ht="33" customHeight="1" x14ac:dyDescent="0.2">
      <c r="A112" s="98"/>
      <c r="B112" s="98"/>
      <c r="C112" s="98"/>
      <c r="D112" s="98"/>
      <c r="E112" s="90"/>
      <c r="F112" s="98"/>
      <c r="G112" s="94" t="s">
        <v>5</v>
      </c>
      <c r="H112" s="114" t="s">
        <v>178</v>
      </c>
      <c r="I112" s="114"/>
      <c r="J112" s="114"/>
      <c r="K112" s="96">
        <v>4.3999999999999997E-2</v>
      </c>
      <c r="L112" s="94" t="s">
        <v>520</v>
      </c>
      <c r="M112" s="96">
        <v>4.0000000000000001E-3</v>
      </c>
      <c r="N112" s="38">
        <f t="shared" si="5"/>
        <v>11</v>
      </c>
      <c r="O112" s="27"/>
      <c r="P112" s="94" t="s">
        <v>4</v>
      </c>
      <c r="Q112" s="96">
        <f t="shared" si="6"/>
        <v>0</v>
      </c>
    </row>
    <row r="113" spans="1:17" s="1" customFormat="1" ht="33" customHeight="1" x14ac:dyDescent="0.2">
      <c r="A113" s="89"/>
      <c r="B113" s="89"/>
      <c r="C113" s="89"/>
      <c r="D113" s="89"/>
      <c r="E113" s="90"/>
      <c r="F113" s="89"/>
      <c r="G113" s="26" t="s">
        <v>6</v>
      </c>
      <c r="H113" s="114" t="s">
        <v>179</v>
      </c>
      <c r="I113" s="114"/>
      <c r="J113" s="114"/>
      <c r="K113" s="27">
        <v>7.0000000000000007E-2</v>
      </c>
      <c r="L113" s="26" t="s">
        <v>500</v>
      </c>
      <c r="M113" s="27">
        <v>0.01</v>
      </c>
      <c r="N113" s="38">
        <f t="shared" si="5"/>
        <v>7.0000000000000009</v>
      </c>
      <c r="O113" s="27"/>
      <c r="P113" s="94" t="s">
        <v>4</v>
      </c>
      <c r="Q113" s="27">
        <f t="shared" si="6"/>
        <v>0</v>
      </c>
    </row>
    <row r="114" spans="1:17" s="1" customFormat="1" ht="33" customHeight="1" x14ac:dyDescent="0.2">
      <c r="A114" s="89"/>
      <c r="B114" s="89"/>
      <c r="C114" s="89"/>
      <c r="D114" s="89"/>
      <c r="E114" s="90"/>
      <c r="F114" s="89"/>
      <c r="G114" s="26" t="s">
        <v>7</v>
      </c>
      <c r="H114" s="114" t="s">
        <v>180</v>
      </c>
      <c r="I114" s="114"/>
      <c r="J114" s="114"/>
      <c r="K114" s="27">
        <v>0.06</v>
      </c>
      <c r="L114" s="26" t="s">
        <v>500</v>
      </c>
      <c r="M114" s="27">
        <v>0.01</v>
      </c>
      <c r="N114" s="38">
        <f t="shared" si="5"/>
        <v>6</v>
      </c>
      <c r="O114" s="27"/>
      <c r="P114" s="26" t="s">
        <v>4</v>
      </c>
      <c r="Q114" s="27">
        <f t="shared" si="6"/>
        <v>0</v>
      </c>
    </row>
    <row r="115" spans="1:17" s="1" customFormat="1" ht="17.25" customHeight="1" x14ac:dyDescent="0.2">
      <c r="A115" s="89"/>
      <c r="B115" s="89"/>
      <c r="C115" s="89"/>
      <c r="D115" s="89"/>
      <c r="E115" s="90"/>
      <c r="F115" s="89"/>
      <c r="G115" s="28" t="s">
        <v>72</v>
      </c>
      <c r="H115" s="114" t="s">
        <v>184</v>
      </c>
      <c r="I115" s="114"/>
      <c r="J115" s="114"/>
      <c r="K115" s="27">
        <v>0.02</v>
      </c>
      <c r="L115" s="26" t="s">
        <v>520</v>
      </c>
      <c r="M115" s="27">
        <v>4.0000000000000001E-3</v>
      </c>
      <c r="N115" s="38">
        <f t="shared" si="5"/>
        <v>5</v>
      </c>
      <c r="O115" s="27"/>
      <c r="P115" s="26" t="s">
        <v>4</v>
      </c>
      <c r="Q115" s="27">
        <f t="shared" si="6"/>
        <v>0</v>
      </c>
    </row>
    <row r="116" spans="1:17" s="1" customFormat="1" ht="18" customHeight="1" x14ac:dyDescent="0.2">
      <c r="A116" s="89"/>
      <c r="B116" s="89"/>
      <c r="C116" s="89"/>
      <c r="D116" s="89"/>
      <c r="E116" s="90"/>
      <c r="F116" s="116" t="s">
        <v>27</v>
      </c>
      <c r="G116" s="114" t="s">
        <v>185</v>
      </c>
      <c r="H116" s="114"/>
      <c r="I116" s="114"/>
      <c r="J116" s="114"/>
      <c r="K116" s="34"/>
      <c r="L116" s="26"/>
      <c r="M116" s="27"/>
      <c r="N116" s="38"/>
      <c r="O116" s="27"/>
      <c r="P116" s="26"/>
      <c r="Q116" s="27"/>
    </row>
    <row r="117" spans="1:17" s="1" customFormat="1" ht="18" customHeight="1" x14ac:dyDescent="0.2">
      <c r="A117" s="89"/>
      <c r="B117" s="89"/>
      <c r="C117" s="89"/>
      <c r="D117" s="89"/>
      <c r="E117" s="90"/>
      <c r="F117" s="116"/>
      <c r="G117" s="26" t="s">
        <v>5</v>
      </c>
      <c r="H117" s="114" t="s">
        <v>186</v>
      </c>
      <c r="I117" s="114"/>
      <c r="J117" s="114"/>
      <c r="K117" s="27">
        <v>4.8000000000000001E-2</v>
      </c>
      <c r="L117" s="26" t="s">
        <v>520</v>
      </c>
      <c r="M117" s="27">
        <v>4.0000000000000001E-3</v>
      </c>
      <c r="N117" s="38">
        <f t="shared" si="5"/>
        <v>12</v>
      </c>
      <c r="O117" s="27"/>
      <c r="P117" s="26" t="s">
        <v>4</v>
      </c>
      <c r="Q117" s="27">
        <f t="shared" si="6"/>
        <v>0</v>
      </c>
    </row>
    <row r="118" spans="1:17" s="1" customFormat="1" ht="33" customHeight="1" x14ac:dyDescent="0.2">
      <c r="A118" s="89"/>
      <c r="B118" s="89"/>
      <c r="C118" s="89"/>
      <c r="D118" s="89"/>
      <c r="E118" s="90"/>
      <c r="F118" s="116"/>
      <c r="G118" s="26" t="s">
        <v>6</v>
      </c>
      <c r="H118" s="114" t="s">
        <v>187</v>
      </c>
      <c r="I118" s="114"/>
      <c r="J118" s="114"/>
      <c r="K118" s="27">
        <v>0.12</v>
      </c>
      <c r="L118" s="26" t="s">
        <v>500</v>
      </c>
      <c r="M118" s="27">
        <v>0.01</v>
      </c>
      <c r="N118" s="38">
        <f t="shared" si="5"/>
        <v>12</v>
      </c>
      <c r="O118" s="27"/>
      <c r="P118" s="26" t="s">
        <v>4</v>
      </c>
      <c r="Q118" s="27">
        <f t="shared" si="6"/>
        <v>0</v>
      </c>
    </row>
    <row r="119" spans="1:17" s="1" customFormat="1" ht="18" customHeight="1" x14ac:dyDescent="0.2">
      <c r="A119" s="89"/>
      <c r="B119" s="89"/>
      <c r="C119" s="89"/>
      <c r="D119" s="89"/>
      <c r="E119" s="90"/>
      <c r="F119" s="116" t="s">
        <v>28</v>
      </c>
      <c r="G119" s="114" t="s">
        <v>190</v>
      </c>
      <c r="H119" s="114"/>
      <c r="I119" s="114"/>
      <c r="J119" s="114"/>
      <c r="K119" s="34"/>
      <c r="L119" s="26"/>
      <c r="M119" s="27"/>
      <c r="N119" s="38"/>
      <c r="O119" s="27"/>
      <c r="P119" s="26"/>
      <c r="Q119" s="27"/>
    </row>
    <row r="120" spans="1:17" s="1" customFormat="1" ht="18" customHeight="1" x14ac:dyDescent="0.2">
      <c r="A120" s="89"/>
      <c r="B120" s="89"/>
      <c r="C120" s="89"/>
      <c r="D120" s="89"/>
      <c r="E120" s="90"/>
      <c r="F120" s="116"/>
      <c r="G120" s="28"/>
      <c r="H120" s="114" t="s">
        <v>191</v>
      </c>
      <c r="I120" s="114"/>
      <c r="J120" s="114"/>
      <c r="K120" s="27">
        <v>7.2000000000000008E-2</v>
      </c>
      <c r="L120" s="26" t="s">
        <v>520</v>
      </c>
      <c r="M120" s="27">
        <v>4.0000000000000001E-3</v>
      </c>
      <c r="N120" s="38">
        <f t="shared" si="5"/>
        <v>18</v>
      </c>
      <c r="O120" s="27"/>
      <c r="P120" s="26" t="s">
        <v>138</v>
      </c>
      <c r="Q120" s="27">
        <f t="shared" si="6"/>
        <v>0</v>
      </c>
    </row>
    <row r="121" spans="1:17" s="1" customFormat="1" ht="18" customHeight="1" x14ac:dyDescent="0.2">
      <c r="A121" s="89"/>
      <c r="B121" s="89"/>
      <c r="C121" s="89"/>
      <c r="D121" s="89"/>
      <c r="E121" s="90"/>
      <c r="F121" s="96" t="s">
        <v>31</v>
      </c>
      <c r="G121" s="114" t="s">
        <v>195</v>
      </c>
      <c r="H121" s="114"/>
      <c r="I121" s="114"/>
      <c r="J121" s="114"/>
      <c r="K121" s="34"/>
      <c r="L121" s="26"/>
      <c r="M121" s="27"/>
      <c r="N121" s="38"/>
      <c r="O121" s="27"/>
      <c r="P121" s="26"/>
      <c r="Q121" s="27"/>
    </row>
    <row r="122" spans="1:17" s="1" customFormat="1" ht="18" customHeight="1" x14ac:dyDescent="0.2">
      <c r="A122" s="89"/>
      <c r="B122" s="89"/>
      <c r="C122" s="89"/>
      <c r="D122" s="89"/>
      <c r="E122" s="90"/>
      <c r="F122" s="98"/>
      <c r="G122" s="98"/>
      <c r="H122" s="114" t="s">
        <v>196</v>
      </c>
      <c r="I122" s="114"/>
      <c r="J122" s="114"/>
      <c r="K122" s="34"/>
      <c r="L122" s="26"/>
      <c r="M122" s="27"/>
      <c r="N122" s="38"/>
      <c r="O122" s="27"/>
      <c r="P122" s="26"/>
      <c r="Q122" s="27"/>
    </row>
    <row r="123" spans="1:17" s="1" customFormat="1" ht="16.5" customHeight="1" x14ac:dyDescent="0.2">
      <c r="A123" s="89"/>
      <c r="B123" s="89"/>
      <c r="C123" s="89"/>
      <c r="D123" s="89"/>
      <c r="E123" s="90"/>
      <c r="F123" s="98"/>
      <c r="G123" s="98"/>
      <c r="H123" s="26" t="s">
        <v>5</v>
      </c>
      <c r="I123" s="114" t="s">
        <v>197</v>
      </c>
      <c r="J123" s="114"/>
      <c r="K123" s="27">
        <v>5.6000000000000001E-2</v>
      </c>
      <c r="L123" s="26" t="s">
        <v>520</v>
      </c>
      <c r="M123" s="27">
        <v>4.0000000000000001E-3</v>
      </c>
      <c r="N123" s="38">
        <f t="shared" si="5"/>
        <v>14</v>
      </c>
      <c r="O123" s="27"/>
      <c r="P123" s="26" t="s">
        <v>4</v>
      </c>
      <c r="Q123" s="27">
        <f t="shared" si="6"/>
        <v>0</v>
      </c>
    </row>
    <row r="124" spans="1:17" s="1" customFormat="1" ht="33" customHeight="1" x14ac:dyDescent="0.2">
      <c r="A124" s="100"/>
      <c r="B124" s="100"/>
      <c r="C124" s="100"/>
      <c r="D124" s="100"/>
      <c r="E124" s="91"/>
      <c r="F124" s="100"/>
      <c r="G124" s="100"/>
      <c r="H124" s="95" t="s">
        <v>6</v>
      </c>
      <c r="I124" s="115" t="s">
        <v>198</v>
      </c>
      <c r="J124" s="115"/>
      <c r="K124" s="97">
        <v>0.2</v>
      </c>
      <c r="L124" s="95" t="s">
        <v>500</v>
      </c>
      <c r="M124" s="97">
        <v>0.01</v>
      </c>
      <c r="N124" s="93">
        <f t="shared" si="5"/>
        <v>20</v>
      </c>
      <c r="O124" s="97"/>
      <c r="P124" s="95" t="s">
        <v>4</v>
      </c>
      <c r="Q124" s="97">
        <f t="shared" si="6"/>
        <v>0</v>
      </c>
    </row>
    <row r="125" spans="1:17" s="1" customFormat="1" ht="33" customHeight="1" x14ac:dyDescent="0.2">
      <c r="A125" s="89"/>
      <c r="B125" s="89"/>
      <c r="C125" s="89"/>
      <c r="D125" s="89"/>
      <c r="E125" s="90"/>
      <c r="F125" s="98"/>
      <c r="G125" s="98"/>
      <c r="H125" s="26" t="s">
        <v>7</v>
      </c>
      <c r="I125" s="114" t="s">
        <v>153</v>
      </c>
      <c r="J125" s="114"/>
      <c r="K125" s="27">
        <v>0.3</v>
      </c>
      <c r="L125" s="26" t="s">
        <v>510</v>
      </c>
      <c r="M125" s="27">
        <v>0.02</v>
      </c>
      <c r="N125" s="38">
        <f t="shared" si="5"/>
        <v>15</v>
      </c>
      <c r="O125" s="27"/>
      <c r="P125" s="26" t="s">
        <v>91</v>
      </c>
      <c r="Q125" s="27">
        <f t="shared" si="6"/>
        <v>0</v>
      </c>
    </row>
    <row r="126" spans="1:17" s="1" customFormat="1" ht="18" customHeight="1" x14ac:dyDescent="0.2">
      <c r="A126" s="89"/>
      <c r="B126" s="89"/>
      <c r="C126" s="89"/>
      <c r="D126" s="89"/>
      <c r="E126" s="112" t="s">
        <v>528</v>
      </c>
      <c r="F126" s="114" t="s">
        <v>199</v>
      </c>
      <c r="G126" s="114"/>
      <c r="H126" s="114"/>
      <c r="I126" s="114"/>
      <c r="J126" s="114"/>
      <c r="K126" s="34"/>
      <c r="L126" s="26"/>
      <c r="M126" s="27"/>
      <c r="N126" s="38"/>
      <c r="O126" s="27"/>
      <c r="P126" s="26"/>
      <c r="Q126" s="27"/>
    </row>
    <row r="127" spans="1:17" s="1" customFormat="1" ht="18" customHeight="1" x14ac:dyDescent="0.2">
      <c r="A127" s="89"/>
      <c r="B127" s="89"/>
      <c r="C127" s="89"/>
      <c r="D127" s="89"/>
      <c r="E127" s="112"/>
      <c r="F127" s="28" t="s">
        <v>19</v>
      </c>
      <c r="G127" s="114" t="s">
        <v>200</v>
      </c>
      <c r="H127" s="114"/>
      <c r="I127" s="114"/>
      <c r="J127" s="114"/>
      <c r="K127" s="27">
        <v>0.04</v>
      </c>
      <c r="L127" s="26" t="s">
        <v>520</v>
      </c>
      <c r="M127" s="27">
        <v>4.0000000000000001E-3</v>
      </c>
      <c r="N127" s="38">
        <f t="shared" si="5"/>
        <v>10</v>
      </c>
      <c r="O127" s="27"/>
      <c r="P127" s="26" t="s">
        <v>4</v>
      </c>
      <c r="Q127" s="27">
        <f t="shared" si="6"/>
        <v>0</v>
      </c>
    </row>
    <row r="128" spans="1:17" s="1" customFormat="1" ht="18" customHeight="1" x14ac:dyDescent="0.2">
      <c r="A128" s="89"/>
      <c r="B128" s="89"/>
      <c r="C128" s="89"/>
      <c r="D128" s="89"/>
      <c r="E128" s="112"/>
      <c r="F128" s="28" t="s">
        <v>22</v>
      </c>
      <c r="G128" s="114" t="s">
        <v>202</v>
      </c>
      <c r="H128" s="114"/>
      <c r="I128" s="114"/>
      <c r="J128" s="114"/>
      <c r="K128" s="27">
        <v>2.4E-2</v>
      </c>
      <c r="L128" s="26" t="s">
        <v>520</v>
      </c>
      <c r="M128" s="27">
        <v>4.0000000000000001E-3</v>
      </c>
      <c r="N128" s="38">
        <f t="shared" si="5"/>
        <v>6</v>
      </c>
      <c r="O128" s="27"/>
      <c r="P128" s="26" t="s">
        <v>4</v>
      </c>
      <c r="Q128" s="27">
        <f t="shared" si="6"/>
        <v>0</v>
      </c>
    </row>
    <row r="129" spans="1:17" s="1" customFormat="1" ht="32.25" customHeight="1" x14ac:dyDescent="0.2">
      <c r="A129" s="89"/>
      <c r="B129" s="89"/>
      <c r="C129" s="89"/>
      <c r="D129" s="89"/>
      <c r="E129" s="90" t="s">
        <v>601</v>
      </c>
      <c r="F129" s="117" t="s">
        <v>609</v>
      </c>
      <c r="G129" s="117"/>
      <c r="H129" s="117"/>
      <c r="I129" s="117"/>
      <c r="J129" s="117"/>
      <c r="K129" s="34"/>
      <c r="L129" s="26"/>
      <c r="M129" s="27"/>
      <c r="N129" s="38"/>
      <c r="O129" s="27"/>
      <c r="P129" s="26"/>
      <c r="Q129" s="27"/>
    </row>
    <row r="130" spans="1:17" s="1" customFormat="1" ht="32.25" customHeight="1" x14ac:dyDescent="0.2">
      <c r="A130" s="89"/>
      <c r="B130" s="89"/>
      <c r="C130" s="89"/>
      <c r="D130" s="89"/>
      <c r="E130" s="90"/>
      <c r="F130" s="28" t="s">
        <v>19</v>
      </c>
      <c r="G130" s="114" t="s">
        <v>208</v>
      </c>
      <c r="H130" s="114"/>
      <c r="I130" s="114"/>
      <c r="J130" s="114"/>
      <c r="K130" s="27">
        <v>0.26</v>
      </c>
      <c r="L130" s="26" t="s">
        <v>510</v>
      </c>
      <c r="M130" s="27">
        <v>0.02</v>
      </c>
      <c r="N130" s="38">
        <f t="shared" ref="N130:N191" si="7">K130/M130</f>
        <v>13</v>
      </c>
      <c r="O130" s="27">
        <v>2</v>
      </c>
      <c r="P130" s="26" t="s">
        <v>4</v>
      </c>
      <c r="Q130" s="27">
        <f t="shared" si="6"/>
        <v>26</v>
      </c>
    </row>
    <row r="131" spans="1:17" s="1" customFormat="1" ht="30.75" customHeight="1" x14ac:dyDescent="0.2">
      <c r="A131" s="89"/>
      <c r="B131" s="89"/>
      <c r="C131" s="89"/>
      <c r="D131" s="89"/>
      <c r="E131" s="90"/>
      <c r="F131" s="28" t="s">
        <v>22</v>
      </c>
      <c r="G131" s="114" t="s">
        <v>209</v>
      </c>
      <c r="H131" s="114"/>
      <c r="I131" s="114"/>
      <c r="J131" s="114"/>
      <c r="K131" s="27">
        <v>0.04</v>
      </c>
      <c r="L131" s="26" t="s">
        <v>520</v>
      </c>
      <c r="M131" s="27">
        <v>4.0000000000000001E-3</v>
      </c>
      <c r="N131" s="38">
        <f t="shared" si="7"/>
        <v>10</v>
      </c>
      <c r="O131" s="27">
        <v>4</v>
      </c>
      <c r="P131" s="26" t="s">
        <v>4</v>
      </c>
      <c r="Q131" s="27">
        <f t="shared" si="6"/>
        <v>40</v>
      </c>
    </row>
    <row r="132" spans="1:17" s="1" customFormat="1" ht="18" customHeight="1" x14ac:dyDescent="0.2">
      <c r="A132" s="89"/>
      <c r="B132" s="89"/>
      <c r="C132" s="89"/>
      <c r="D132" s="89"/>
      <c r="E132" s="90"/>
      <c r="F132" s="89" t="s">
        <v>27</v>
      </c>
      <c r="G132" s="114" t="s">
        <v>210</v>
      </c>
      <c r="H132" s="114"/>
      <c r="I132" s="114"/>
      <c r="J132" s="114"/>
      <c r="K132" s="88">
        <v>7.0000000000000007E-2</v>
      </c>
      <c r="L132" s="87" t="s">
        <v>500</v>
      </c>
      <c r="M132" s="88">
        <v>0.01</v>
      </c>
      <c r="N132" s="38">
        <f t="shared" si="7"/>
        <v>7.0000000000000009</v>
      </c>
      <c r="O132" s="88">
        <f>4*12</f>
        <v>48</v>
      </c>
      <c r="P132" s="87" t="s">
        <v>4</v>
      </c>
      <c r="Q132" s="88">
        <f t="shared" si="6"/>
        <v>336.00000000000006</v>
      </c>
    </row>
    <row r="133" spans="1:17" s="1" customFormat="1" ht="30" customHeight="1" x14ac:dyDescent="0.2">
      <c r="A133" s="89"/>
      <c r="B133" s="89"/>
      <c r="C133" s="89"/>
      <c r="D133" s="89"/>
      <c r="E133" s="90"/>
      <c r="F133" s="89" t="s">
        <v>28</v>
      </c>
      <c r="G133" s="114" t="s">
        <v>211</v>
      </c>
      <c r="H133" s="114"/>
      <c r="I133" s="114"/>
      <c r="J133" s="114"/>
      <c r="K133" s="88">
        <v>3.3000000000000002E-2</v>
      </c>
      <c r="L133" s="87" t="s">
        <v>498</v>
      </c>
      <c r="M133" s="88">
        <f>15/(1250*4)</f>
        <v>3.0000000000000001E-3</v>
      </c>
      <c r="N133" s="38">
        <f t="shared" si="7"/>
        <v>11</v>
      </c>
      <c r="O133" s="88">
        <f>8*12</f>
        <v>96</v>
      </c>
      <c r="P133" s="87" t="s">
        <v>4</v>
      </c>
      <c r="Q133" s="88">
        <f t="shared" ref="Q133:Q196" si="8">O133*N133</f>
        <v>1056</v>
      </c>
    </row>
    <row r="134" spans="1:17" s="1" customFormat="1" ht="18" customHeight="1" x14ac:dyDescent="0.2">
      <c r="A134" s="98"/>
      <c r="B134" s="98"/>
      <c r="C134" s="98"/>
      <c r="D134" s="98"/>
      <c r="E134" s="90"/>
      <c r="F134" s="98" t="s">
        <v>31</v>
      </c>
      <c r="G134" s="114" t="s">
        <v>212</v>
      </c>
      <c r="H134" s="114"/>
      <c r="I134" s="114"/>
      <c r="J134" s="114"/>
      <c r="K134" s="96">
        <v>3.2000000000000001E-2</v>
      </c>
      <c r="L134" s="94" t="s">
        <v>520</v>
      </c>
      <c r="M134" s="96">
        <v>4.0000000000000001E-3</v>
      </c>
      <c r="N134" s="38">
        <f t="shared" si="7"/>
        <v>8</v>
      </c>
      <c r="O134" s="96">
        <f>7*12</f>
        <v>84</v>
      </c>
      <c r="P134" s="94" t="s">
        <v>4</v>
      </c>
      <c r="Q134" s="96">
        <f t="shared" si="8"/>
        <v>672</v>
      </c>
    </row>
    <row r="135" spans="1:17" s="1" customFormat="1" ht="18" customHeight="1" x14ac:dyDescent="0.2">
      <c r="A135" s="98"/>
      <c r="B135" s="98"/>
      <c r="C135" s="89"/>
      <c r="D135" s="98"/>
      <c r="E135" s="90"/>
      <c r="F135" s="98" t="s">
        <v>33</v>
      </c>
      <c r="G135" s="114" t="s">
        <v>213</v>
      </c>
      <c r="H135" s="114"/>
      <c r="I135" s="114"/>
      <c r="J135" s="114"/>
      <c r="K135" s="96">
        <v>0.1</v>
      </c>
      <c r="L135" s="94" t="s">
        <v>500</v>
      </c>
      <c r="M135" s="27">
        <v>0.01</v>
      </c>
      <c r="N135" s="38">
        <f t="shared" si="7"/>
        <v>10</v>
      </c>
      <c r="O135" s="96">
        <f>4*12</f>
        <v>48</v>
      </c>
      <c r="P135" s="26" t="s">
        <v>4</v>
      </c>
      <c r="Q135" s="27">
        <f t="shared" si="8"/>
        <v>480</v>
      </c>
    </row>
    <row r="136" spans="1:17" s="1" customFormat="1" ht="18" customHeight="1" x14ac:dyDescent="0.2">
      <c r="A136" s="89"/>
      <c r="B136" s="89"/>
      <c r="C136" s="89"/>
      <c r="D136" s="89"/>
      <c r="E136" s="90"/>
      <c r="F136" s="28" t="s">
        <v>35</v>
      </c>
      <c r="G136" s="114" t="s">
        <v>437</v>
      </c>
      <c r="H136" s="114"/>
      <c r="I136" s="114"/>
      <c r="J136" s="114"/>
      <c r="K136" s="27">
        <v>3.2000000000000001E-2</v>
      </c>
      <c r="L136" s="26" t="s">
        <v>520</v>
      </c>
      <c r="M136" s="27">
        <v>4.0000000000000001E-3</v>
      </c>
      <c r="N136" s="38">
        <f t="shared" si="7"/>
        <v>8</v>
      </c>
      <c r="O136" s="27">
        <f>(30*5*12) + (30*8)</f>
        <v>2040</v>
      </c>
      <c r="P136" s="26" t="s">
        <v>438</v>
      </c>
      <c r="Q136" s="27">
        <f t="shared" si="8"/>
        <v>16320</v>
      </c>
    </row>
    <row r="137" spans="1:17" s="1" customFormat="1" ht="18" customHeight="1" x14ac:dyDescent="0.2">
      <c r="A137" s="89"/>
      <c r="B137" s="89"/>
      <c r="C137" s="89"/>
      <c r="D137" s="89"/>
      <c r="E137" s="90" t="s">
        <v>602</v>
      </c>
      <c r="F137" s="114" t="s">
        <v>222</v>
      </c>
      <c r="G137" s="114"/>
      <c r="H137" s="114"/>
      <c r="I137" s="114"/>
      <c r="J137" s="114"/>
      <c r="K137" s="34"/>
      <c r="L137" s="26"/>
      <c r="M137" s="27"/>
      <c r="N137" s="38"/>
      <c r="O137" s="27"/>
      <c r="P137" s="26"/>
      <c r="Q137" s="27"/>
    </row>
    <row r="138" spans="1:17" s="1" customFormat="1" ht="33" customHeight="1" x14ac:dyDescent="0.2">
      <c r="A138" s="89"/>
      <c r="B138" s="89"/>
      <c r="C138" s="89"/>
      <c r="D138" s="89"/>
      <c r="E138" s="90"/>
      <c r="F138" s="98" t="s">
        <v>19</v>
      </c>
      <c r="G138" s="114" t="s">
        <v>223</v>
      </c>
      <c r="H138" s="114"/>
      <c r="I138" s="114"/>
      <c r="J138" s="114"/>
      <c r="K138" s="34"/>
      <c r="L138" s="26"/>
      <c r="M138" s="27"/>
      <c r="N138" s="38"/>
      <c r="O138" s="27"/>
      <c r="P138" s="26"/>
      <c r="Q138" s="27"/>
    </row>
    <row r="139" spans="1:17" s="1" customFormat="1" ht="18" customHeight="1" x14ac:dyDescent="0.2">
      <c r="A139" s="89"/>
      <c r="B139" s="89"/>
      <c r="C139" s="89"/>
      <c r="D139" s="89"/>
      <c r="E139" s="90"/>
      <c r="F139" s="98"/>
      <c r="G139" s="116" t="s">
        <v>5</v>
      </c>
      <c r="H139" s="114" t="s">
        <v>224</v>
      </c>
      <c r="I139" s="114"/>
      <c r="J139" s="114"/>
      <c r="K139" s="34"/>
      <c r="L139" s="26"/>
      <c r="M139" s="27"/>
      <c r="N139" s="38"/>
      <c r="O139" s="27"/>
      <c r="P139" s="26"/>
      <c r="Q139" s="27"/>
    </row>
    <row r="140" spans="1:17" s="1" customFormat="1" ht="18" customHeight="1" x14ac:dyDescent="0.2">
      <c r="A140" s="89"/>
      <c r="B140" s="89"/>
      <c r="C140" s="89"/>
      <c r="D140" s="89"/>
      <c r="E140" s="90"/>
      <c r="F140" s="98"/>
      <c r="G140" s="116"/>
      <c r="H140" s="28" t="s">
        <v>134</v>
      </c>
      <c r="I140" s="114" t="s">
        <v>439</v>
      </c>
      <c r="J140" s="114"/>
      <c r="K140" s="27">
        <v>5.3999999999999999E-2</v>
      </c>
      <c r="L140" s="26" t="s">
        <v>499</v>
      </c>
      <c r="M140" s="27">
        <v>4.0000000000000001E-3</v>
      </c>
      <c r="N140" s="38">
        <f t="shared" si="7"/>
        <v>13.5</v>
      </c>
      <c r="O140" s="27"/>
      <c r="P140" s="26" t="s">
        <v>4</v>
      </c>
      <c r="Q140" s="27">
        <f t="shared" si="8"/>
        <v>0</v>
      </c>
    </row>
    <row r="141" spans="1:17" s="1" customFormat="1" ht="30.75" customHeight="1" x14ac:dyDescent="0.2">
      <c r="A141" s="89"/>
      <c r="B141" s="89"/>
      <c r="C141" s="89"/>
      <c r="D141" s="89"/>
      <c r="E141" s="90"/>
      <c r="F141" s="98"/>
      <c r="G141" s="116"/>
      <c r="H141" s="28" t="s">
        <v>136</v>
      </c>
      <c r="I141" s="114" t="s">
        <v>440</v>
      </c>
      <c r="J141" s="114"/>
      <c r="K141" s="27">
        <v>9.4500000000000001E-2</v>
      </c>
      <c r="L141" s="26" t="s">
        <v>498</v>
      </c>
      <c r="M141" s="27">
        <f t="shared" ref="M141:M142" si="9">15/(1250*4)</f>
        <v>3.0000000000000001E-3</v>
      </c>
      <c r="N141" s="38">
        <f t="shared" si="7"/>
        <v>31.5</v>
      </c>
      <c r="O141" s="27"/>
      <c r="P141" s="26" t="s">
        <v>4</v>
      </c>
      <c r="Q141" s="27">
        <f t="shared" si="8"/>
        <v>0</v>
      </c>
    </row>
    <row r="142" spans="1:17" s="1" customFormat="1" ht="33" customHeight="1" x14ac:dyDescent="0.2">
      <c r="A142" s="89"/>
      <c r="B142" s="89"/>
      <c r="C142" s="89"/>
      <c r="D142" s="89"/>
      <c r="E142" s="90"/>
      <c r="F142" s="98"/>
      <c r="G142" s="116"/>
      <c r="H142" s="28" t="s">
        <v>142</v>
      </c>
      <c r="I142" s="114" t="s">
        <v>442</v>
      </c>
      <c r="J142" s="114"/>
      <c r="K142" s="27">
        <v>9.4500000000000001E-2</v>
      </c>
      <c r="L142" s="26" t="s">
        <v>498</v>
      </c>
      <c r="M142" s="27">
        <f t="shared" si="9"/>
        <v>3.0000000000000001E-3</v>
      </c>
      <c r="N142" s="38">
        <f t="shared" si="7"/>
        <v>31.5</v>
      </c>
      <c r="O142" s="27">
        <v>2</v>
      </c>
      <c r="P142" s="26" t="s">
        <v>4</v>
      </c>
      <c r="Q142" s="27">
        <f t="shared" si="8"/>
        <v>63</v>
      </c>
    </row>
    <row r="143" spans="1:17" s="1" customFormat="1" ht="18" customHeight="1" x14ac:dyDescent="0.2">
      <c r="A143" s="89"/>
      <c r="B143" s="89"/>
      <c r="C143" s="89"/>
      <c r="D143" s="89"/>
      <c r="E143" s="90"/>
      <c r="F143" s="98"/>
      <c r="G143" s="116"/>
      <c r="H143" s="28" t="s">
        <v>142</v>
      </c>
      <c r="I143" s="114" t="s">
        <v>441</v>
      </c>
      <c r="J143" s="114"/>
      <c r="K143" s="34">
        <v>0.1</v>
      </c>
      <c r="L143" s="26" t="s">
        <v>500</v>
      </c>
      <c r="M143" s="27">
        <v>0.01</v>
      </c>
      <c r="N143" s="38">
        <f t="shared" si="7"/>
        <v>10</v>
      </c>
      <c r="O143" s="27">
        <v>6</v>
      </c>
      <c r="P143" s="26" t="s">
        <v>4</v>
      </c>
      <c r="Q143" s="27">
        <f t="shared" si="8"/>
        <v>60</v>
      </c>
    </row>
    <row r="144" spans="1:17" s="1" customFormat="1" ht="18" customHeight="1" x14ac:dyDescent="0.2">
      <c r="A144" s="89"/>
      <c r="B144" s="89"/>
      <c r="C144" s="89"/>
      <c r="D144" s="89"/>
      <c r="E144" s="90"/>
      <c r="F144" s="98"/>
      <c r="G144" s="116"/>
      <c r="H144" s="114" t="s">
        <v>558</v>
      </c>
      <c r="I144" s="114" t="s">
        <v>476</v>
      </c>
      <c r="J144" s="114"/>
      <c r="K144" s="27">
        <v>1.5E-3</v>
      </c>
      <c r="L144" s="26" t="s">
        <v>498</v>
      </c>
      <c r="M144" s="27">
        <f>15/(1250*4)</f>
        <v>3.0000000000000001E-3</v>
      </c>
      <c r="N144" s="38">
        <f t="shared" si="7"/>
        <v>0.5</v>
      </c>
      <c r="O144" s="27">
        <f>6*6</f>
        <v>36</v>
      </c>
      <c r="P144" s="26" t="s">
        <v>485</v>
      </c>
      <c r="Q144" s="27">
        <f t="shared" si="8"/>
        <v>18</v>
      </c>
    </row>
    <row r="145" spans="1:17" s="1" customFormat="1" ht="18" customHeight="1" x14ac:dyDescent="0.2">
      <c r="A145" s="89"/>
      <c r="B145" s="89"/>
      <c r="C145" s="89"/>
      <c r="D145" s="89"/>
      <c r="E145" s="90"/>
      <c r="F145" s="98"/>
      <c r="G145" s="116"/>
      <c r="H145" s="114"/>
      <c r="I145" s="114"/>
      <c r="J145" s="114"/>
      <c r="K145" s="27">
        <v>2E-3</v>
      </c>
      <c r="L145" s="26" t="s">
        <v>499</v>
      </c>
      <c r="M145" s="27">
        <v>4.0000000000000001E-3</v>
      </c>
      <c r="N145" s="38">
        <f t="shared" si="7"/>
        <v>0.5</v>
      </c>
      <c r="O145" s="27">
        <f>8*12</f>
        <v>96</v>
      </c>
      <c r="P145" s="26" t="s">
        <v>485</v>
      </c>
      <c r="Q145" s="27">
        <f t="shared" si="8"/>
        <v>48</v>
      </c>
    </row>
    <row r="146" spans="1:17" s="1" customFormat="1" ht="18" customHeight="1" x14ac:dyDescent="0.2">
      <c r="A146" s="89"/>
      <c r="B146" s="89"/>
      <c r="C146" s="89"/>
      <c r="D146" s="89"/>
      <c r="E146" s="90"/>
      <c r="F146" s="98"/>
      <c r="G146" s="28" t="s">
        <v>6</v>
      </c>
      <c r="H146" s="114" t="s">
        <v>225</v>
      </c>
      <c r="I146" s="114"/>
      <c r="J146" s="114"/>
      <c r="K146" s="27">
        <v>0.55000000000000004</v>
      </c>
      <c r="L146" s="26" t="s">
        <v>500</v>
      </c>
      <c r="M146" s="27">
        <v>0.01</v>
      </c>
      <c r="N146" s="38">
        <f t="shared" si="7"/>
        <v>55</v>
      </c>
      <c r="O146" s="27">
        <v>12</v>
      </c>
      <c r="P146" s="26" t="s">
        <v>484</v>
      </c>
      <c r="Q146" s="27">
        <f t="shared" si="8"/>
        <v>660</v>
      </c>
    </row>
    <row r="147" spans="1:17" s="1" customFormat="1" ht="18" customHeight="1" x14ac:dyDescent="0.2">
      <c r="A147" s="89"/>
      <c r="B147" s="89"/>
      <c r="C147" s="89"/>
      <c r="D147" s="89"/>
      <c r="E147" s="90"/>
      <c r="F147" s="116" t="s">
        <v>22</v>
      </c>
      <c r="G147" s="114" t="s">
        <v>226</v>
      </c>
      <c r="H147" s="114"/>
      <c r="I147" s="114"/>
      <c r="J147" s="114"/>
      <c r="K147" s="34"/>
      <c r="L147" s="26"/>
      <c r="M147" s="27"/>
      <c r="N147" s="38"/>
      <c r="O147" s="27"/>
      <c r="P147" s="26"/>
      <c r="Q147" s="27"/>
    </row>
    <row r="148" spans="1:17" s="1" customFormat="1" ht="18" customHeight="1" x14ac:dyDescent="0.2">
      <c r="A148" s="89"/>
      <c r="B148" s="89"/>
      <c r="C148" s="89"/>
      <c r="D148" s="89"/>
      <c r="E148" s="90"/>
      <c r="F148" s="116"/>
      <c r="G148" s="28" t="s">
        <v>5</v>
      </c>
      <c r="H148" s="114" t="s">
        <v>227</v>
      </c>
      <c r="I148" s="114"/>
      <c r="J148" s="114"/>
      <c r="K148" s="27">
        <v>0.18</v>
      </c>
      <c r="L148" s="26" t="s">
        <v>510</v>
      </c>
      <c r="M148" s="27">
        <v>0.02</v>
      </c>
      <c r="N148" s="38">
        <f t="shared" si="7"/>
        <v>9</v>
      </c>
      <c r="O148" s="27">
        <f>2*12</f>
        <v>24</v>
      </c>
      <c r="P148" s="26" t="s">
        <v>4</v>
      </c>
      <c r="Q148" s="27">
        <f t="shared" si="8"/>
        <v>216</v>
      </c>
    </row>
    <row r="149" spans="1:17" s="1" customFormat="1" ht="18" customHeight="1" x14ac:dyDescent="0.2">
      <c r="A149" s="89"/>
      <c r="B149" s="89"/>
      <c r="C149" s="89"/>
      <c r="D149" s="89"/>
      <c r="E149" s="90"/>
      <c r="F149" s="116"/>
      <c r="G149" s="28" t="s">
        <v>6</v>
      </c>
      <c r="H149" s="114" t="s">
        <v>228</v>
      </c>
      <c r="I149" s="114"/>
      <c r="J149" s="114"/>
      <c r="K149" s="27">
        <v>0.126</v>
      </c>
      <c r="L149" s="26" t="s">
        <v>499</v>
      </c>
      <c r="M149" s="27">
        <v>4.0000000000000001E-3</v>
      </c>
      <c r="N149" s="38">
        <f t="shared" si="7"/>
        <v>31.5</v>
      </c>
      <c r="O149" s="27">
        <v>6</v>
      </c>
      <c r="P149" s="26" t="s">
        <v>4</v>
      </c>
      <c r="Q149" s="27">
        <f t="shared" si="8"/>
        <v>189</v>
      </c>
    </row>
    <row r="150" spans="1:17" s="1" customFormat="1" ht="18" customHeight="1" x14ac:dyDescent="0.2">
      <c r="A150" s="89"/>
      <c r="B150" s="89"/>
      <c r="C150" s="89"/>
      <c r="D150" s="89"/>
      <c r="E150" s="90"/>
      <c r="F150" s="98" t="s">
        <v>27</v>
      </c>
      <c r="G150" s="114" t="s">
        <v>229</v>
      </c>
      <c r="H150" s="114"/>
      <c r="I150" s="114"/>
      <c r="J150" s="114"/>
      <c r="K150" s="34"/>
      <c r="L150" s="26"/>
      <c r="M150" s="27"/>
      <c r="N150" s="38"/>
      <c r="O150" s="27"/>
      <c r="P150" s="26"/>
      <c r="Q150" s="27"/>
    </row>
    <row r="151" spans="1:17" s="1" customFormat="1" ht="18" customHeight="1" x14ac:dyDescent="0.2">
      <c r="A151" s="89"/>
      <c r="B151" s="89"/>
      <c r="C151" s="89"/>
      <c r="D151" s="89"/>
      <c r="E151" s="90"/>
      <c r="F151" s="98"/>
      <c r="G151" s="26" t="s">
        <v>5</v>
      </c>
      <c r="H151" s="114" t="s">
        <v>230</v>
      </c>
      <c r="I151" s="114"/>
      <c r="J151" s="114"/>
      <c r="K151" s="27">
        <v>4.8000000000000001E-2</v>
      </c>
      <c r="L151" s="26" t="s">
        <v>499</v>
      </c>
      <c r="M151" s="27">
        <v>4.0000000000000001E-3</v>
      </c>
      <c r="N151" s="38">
        <f t="shared" si="7"/>
        <v>12</v>
      </c>
      <c r="O151" s="27">
        <f>6*4</f>
        <v>24</v>
      </c>
      <c r="P151" s="26" t="s">
        <v>4</v>
      </c>
      <c r="Q151" s="27">
        <f t="shared" si="8"/>
        <v>288</v>
      </c>
    </row>
    <row r="152" spans="1:17" s="1" customFormat="1" ht="18" customHeight="1" x14ac:dyDescent="0.2">
      <c r="A152" s="89"/>
      <c r="B152" s="89"/>
      <c r="C152" s="89"/>
      <c r="D152" s="89"/>
      <c r="E152" s="90"/>
      <c r="F152" s="98"/>
      <c r="G152" s="26" t="s">
        <v>6</v>
      </c>
      <c r="H152" s="114" t="s">
        <v>231</v>
      </c>
      <c r="I152" s="114"/>
      <c r="J152" s="114"/>
      <c r="K152" s="27">
        <v>2.1000000000000001E-2</v>
      </c>
      <c r="L152" s="26" t="s">
        <v>498</v>
      </c>
      <c r="M152" s="27">
        <f>15/(1250*4)</f>
        <v>3.0000000000000001E-3</v>
      </c>
      <c r="N152" s="38">
        <f t="shared" si="7"/>
        <v>7</v>
      </c>
      <c r="O152" s="27">
        <f t="shared" ref="O152:O153" si="10">6*4</f>
        <v>24</v>
      </c>
      <c r="P152" s="26" t="s">
        <v>4</v>
      </c>
      <c r="Q152" s="27">
        <f t="shared" si="8"/>
        <v>168</v>
      </c>
    </row>
    <row r="153" spans="1:17" s="1" customFormat="1" ht="18" customHeight="1" x14ac:dyDescent="0.2">
      <c r="A153" s="89"/>
      <c r="B153" s="89"/>
      <c r="C153" s="89"/>
      <c r="D153" s="89"/>
      <c r="E153" s="90"/>
      <c r="F153" s="98"/>
      <c r="G153" s="26" t="s">
        <v>7</v>
      </c>
      <c r="H153" s="114" t="s">
        <v>232</v>
      </c>
      <c r="I153" s="114"/>
      <c r="J153" s="114"/>
      <c r="K153" s="27">
        <v>4.3999999999999997E-2</v>
      </c>
      <c r="L153" s="26" t="s">
        <v>499</v>
      </c>
      <c r="M153" s="27">
        <v>4.0000000000000001E-3</v>
      </c>
      <c r="N153" s="38">
        <f t="shared" si="7"/>
        <v>11</v>
      </c>
      <c r="O153" s="27">
        <f t="shared" si="10"/>
        <v>24</v>
      </c>
      <c r="P153" s="26" t="s">
        <v>4</v>
      </c>
      <c r="Q153" s="27">
        <f t="shared" si="8"/>
        <v>264</v>
      </c>
    </row>
    <row r="154" spans="1:17" s="1" customFormat="1" ht="18" customHeight="1" x14ac:dyDescent="0.2">
      <c r="A154" s="100"/>
      <c r="B154" s="100"/>
      <c r="C154" s="100"/>
      <c r="D154" s="100"/>
      <c r="E154" s="91"/>
      <c r="F154" s="100"/>
      <c r="G154" s="100" t="s">
        <v>57</v>
      </c>
      <c r="H154" s="115" t="s">
        <v>233</v>
      </c>
      <c r="I154" s="115"/>
      <c r="J154" s="115"/>
      <c r="K154" s="97">
        <v>0.06</v>
      </c>
      <c r="L154" s="95" t="s">
        <v>500</v>
      </c>
      <c r="M154" s="97">
        <v>0.01</v>
      </c>
      <c r="N154" s="93">
        <f t="shared" si="7"/>
        <v>6</v>
      </c>
      <c r="O154" s="97"/>
      <c r="P154" s="95" t="s">
        <v>4</v>
      </c>
      <c r="Q154" s="97">
        <f t="shared" si="8"/>
        <v>0</v>
      </c>
    </row>
    <row r="155" spans="1:17" s="1" customFormat="1" ht="18" customHeight="1" x14ac:dyDescent="0.2">
      <c r="A155" s="89"/>
      <c r="B155" s="89"/>
      <c r="C155" s="89"/>
      <c r="D155" s="89"/>
      <c r="E155" s="90"/>
      <c r="F155" s="98"/>
      <c r="G155" s="28" t="s">
        <v>70</v>
      </c>
      <c r="H155" s="114" t="s">
        <v>234</v>
      </c>
      <c r="I155" s="114"/>
      <c r="J155" s="114"/>
      <c r="K155" s="27">
        <v>2.4E-2</v>
      </c>
      <c r="L155" s="26" t="s">
        <v>499</v>
      </c>
      <c r="M155" s="27">
        <v>4.0000000000000001E-3</v>
      </c>
      <c r="N155" s="38">
        <f t="shared" si="7"/>
        <v>6</v>
      </c>
      <c r="O155" s="27"/>
      <c r="P155" s="26" t="s">
        <v>4</v>
      </c>
      <c r="Q155" s="27">
        <f t="shared" si="8"/>
        <v>0</v>
      </c>
    </row>
    <row r="156" spans="1:17" s="1" customFormat="1" ht="18" customHeight="1" x14ac:dyDescent="0.2">
      <c r="A156" s="89"/>
      <c r="B156" s="89"/>
      <c r="C156" s="89"/>
      <c r="D156" s="89"/>
      <c r="E156" s="90" t="s">
        <v>603</v>
      </c>
      <c r="F156" s="114" t="s">
        <v>237</v>
      </c>
      <c r="G156" s="114"/>
      <c r="H156" s="114"/>
      <c r="I156" s="114"/>
      <c r="J156" s="114"/>
      <c r="K156" s="34"/>
      <c r="L156" s="26"/>
      <c r="M156" s="27"/>
      <c r="N156" s="38"/>
      <c r="O156" s="27"/>
      <c r="P156" s="26"/>
      <c r="Q156" s="27"/>
    </row>
    <row r="157" spans="1:17" s="1" customFormat="1" ht="18" customHeight="1" x14ac:dyDescent="0.2">
      <c r="A157" s="89"/>
      <c r="B157" s="89"/>
      <c r="C157" s="89"/>
      <c r="D157" s="89"/>
      <c r="E157" s="90"/>
      <c r="F157" s="116" t="s">
        <v>19</v>
      </c>
      <c r="G157" s="114" t="s">
        <v>238</v>
      </c>
      <c r="H157" s="114"/>
      <c r="I157" s="114"/>
      <c r="J157" s="114"/>
      <c r="K157" s="34"/>
      <c r="L157" s="26"/>
      <c r="M157" s="27"/>
      <c r="N157" s="38"/>
      <c r="O157" s="27"/>
      <c r="P157" s="26"/>
      <c r="Q157" s="27"/>
    </row>
    <row r="158" spans="1:17" s="1" customFormat="1" ht="18" customHeight="1" x14ac:dyDescent="0.2">
      <c r="A158" s="89"/>
      <c r="B158" s="89"/>
      <c r="C158" s="89"/>
      <c r="D158" s="89"/>
      <c r="E158" s="90"/>
      <c r="F158" s="116"/>
      <c r="G158" s="28" t="s">
        <v>5</v>
      </c>
      <c r="H158" s="114" t="s">
        <v>242</v>
      </c>
      <c r="I158" s="114"/>
      <c r="J158" s="114"/>
      <c r="K158" s="27">
        <v>0.44</v>
      </c>
      <c r="L158" s="26" t="s">
        <v>501</v>
      </c>
      <c r="M158" s="27">
        <v>0.02</v>
      </c>
      <c r="N158" s="38">
        <f t="shared" si="7"/>
        <v>22</v>
      </c>
      <c r="O158" s="27"/>
      <c r="P158" s="26" t="s">
        <v>243</v>
      </c>
      <c r="Q158" s="27">
        <f t="shared" si="8"/>
        <v>0</v>
      </c>
    </row>
    <row r="159" spans="1:17" s="1" customFormat="1" ht="18" customHeight="1" x14ac:dyDescent="0.2">
      <c r="A159" s="89"/>
      <c r="B159" s="89"/>
      <c r="C159" s="89"/>
      <c r="D159" s="89"/>
      <c r="E159" s="90"/>
      <c r="F159" s="116"/>
      <c r="G159" s="28" t="s">
        <v>6</v>
      </c>
      <c r="H159" s="114" t="s">
        <v>244</v>
      </c>
      <c r="I159" s="114"/>
      <c r="J159" s="114"/>
      <c r="K159" s="27">
        <v>0.15</v>
      </c>
      <c r="L159" s="26" t="s">
        <v>500</v>
      </c>
      <c r="M159" s="27">
        <v>0.01</v>
      </c>
      <c r="N159" s="38">
        <f t="shared" si="7"/>
        <v>15</v>
      </c>
      <c r="O159" s="27"/>
      <c r="P159" s="26" t="s">
        <v>243</v>
      </c>
      <c r="Q159" s="27">
        <f t="shared" si="8"/>
        <v>0</v>
      </c>
    </row>
    <row r="160" spans="1:17" s="1" customFormat="1" ht="18" customHeight="1" x14ac:dyDescent="0.2">
      <c r="A160" s="89"/>
      <c r="B160" s="89"/>
      <c r="C160" s="89"/>
      <c r="D160" s="89"/>
      <c r="E160" s="90"/>
      <c r="F160" s="89" t="s">
        <v>22</v>
      </c>
      <c r="G160" s="114" t="s">
        <v>480</v>
      </c>
      <c r="H160" s="114"/>
      <c r="I160" s="114"/>
      <c r="J160" s="114"/>
      <c r="K160" s="34"/>
      <c r="L160" s="26"/>
      <c r="M160" s="27"/>
      <c r="N160" s="38"/>
      <c r="O160" s="27"/>
      <c r="P160" s="26"/>
      <c r="Q160" s="27"/>
    </row>
    <row r="161" spans="1:17" s="1" customFormat="1" ht="18" customHeight="1" x14ac:dyDescent="0.2">
      <c r="A161" s="89"/>
      <c r="B161" s="89"/>
      <c r="C161" s="89"/>
      <c r="D161" s="89"/>
      <c r="E161" s="90"/>
      <c r="F161" s="89"/>
      <c r="G161" s="89" t="s">
        <v>5</v>
      </c>
      <c r="H161" s="114" t="s">
        <v>246</v>
      </c>
      <c r="I161" s="114"/>
      <c r="J161" s="114"/>
      <c r="K161" s="34"/>
      <c r="L161" s="26"/>
      <c r="M161" s="27"/>
      <c r="N161" s="38"/>
      <c r="O161" s="27"/>
      <c r="P161" s="26"/>
      <c r="Q161" s="27"/>
    </row>
    <row r="162" spans="1:17" s="1" customFormat="1" ht="33" customHeight="1" x14ac:dyDescent="0.2">
      <c r="A162" s="89"/>
      <c r="B162" s="89"/>
      <c r="C162" s="89"/>
      <c r="D162" s="89"/>
      <c r="E162" s="90"/>
      <c r="F162" s="89"/>
      <c r="G162" s="89"/>
      <c r="H162" s="89" t="s">
        <v>134</v>
      </c>
      <c r="I162" s="114" t="s">
        <v>247</v>
      </c>
      <c r="J162" s="114"/>
      <c r="K162" s="88">
        <v>0.03</v>
      </c>
      <c r="L162" s="87" t="s">
        <v>498</v>
      </c>
      <c r="M162" s="88">
        <f>15/(1250*4)</f>
        <v>3.0000000000000001E-3</v>
      </c>
      <c r="N162" s="38">
        <f t="shared" si="7"/>
        <v>10</v>
      </c>
      <c r="O162" s="88"/>
      <c r="P162" s="87" t="s">
        <v>4</v>
      </c>
      <c r="Q162" s="88">
        <f t="shared" si="8"/>
        <v>0</v>
      </c>
    </row>
    <row r="163" spans="1:17" s="1" customFormat="1" ht="18.75" customHeight="1" x14ac:dyDescent="0.2">
      <c r="A163" s="98"/>
      <c r="B163" s="98"/>
      <c r="C163" s="98"/>
      <c r="D163" s="98"/>
      <c r="E163" s="90"/>
      <c r="F163" s="98"/>
      <c r="G163" s="98"/>
      <c r="H163" s="98" t="s">
        <v>136</v>
      </c>
      <c r="I163" s="114" t="s">
        <v>496</v>
      </c>
      <c r="J163" s="114"/>
      <c r="K163" s="96">
        <v>1.2E-2</v>
      </c>
      <c r="L163" s="94" t="s">
        <v>521</v>
      </c>
      <c r="M163" s="96">
        <v>4.0000000000000001E-3</v>
      </c>
      <c r="N163" s="38">
        <f t="shared" si="7"/>
        <v>3</v>
      </c>
      <c r="O163" s="96"/>
      <c r="P163" s="94" t="s">
        <v>4</v>
      </c>
      <c r="Q163" s="96">
        <f t="shared" si="8"/>
        <v>0</v>
      </c>
    </row>
    <row r="164" spans="1:17" s="1" customFormat="1" ht="33" customHeight="1" x14ac:dyDescent="0.2">
      <c r="A164" s="98"/>
      <c r="B164" s="98"/>
      <c r="C164" s="98"/>
      <c r="D164" s="98"/>
      <c r="E164" s="90"/>
      <c r="F164" s="89"/>
      <c r="G164" s="98"/>
      <c r="H164" s="98" t="s">
        <v>142</v>
      </c>
      <c r="I164" s="114" t="s">
        <v>248</v>
      </c>
      <c r="J164" s="114"/>
      <c r="K164" s="96">
        <v>0.38</v>
      </c>
      <c r="L164" s="94" t="s">
        <v>500</v>
      </c>
      <c r="M164" s="96">
        <v>0.01</v>
      </c>
      <c r="N164" s="38">
        <f t="shared" si="7"/>
        <v>38</v>
      </c>
      <c r="O164" s="27"/>
      <c r="P164" s="94" t="s">
        <v>138</v>
      </c>
      <c r="Q164" s="96">
        <f t="shared" si="8"/>
        <v>0</v>
      </c>
    </row>
    <row r="165" spans="1:17" s="1" customFormat="1" ht="18" customHeight="1" x14ac:dyDescent="0.2">
      <c r="A165" s="89"/>
      <c r="B165" s="89"/>
      <c r="C165" s="89"/>
      <c r="D165" s="89"/>
      <c r="E165" s="90"/>
      <c r="F165" s="89"/>
      <c r="G165" s="28" t="s">
        <v>6</v>
      </c>
      <c r="H165" s="114" t="s">
        <v>249</v>
      </c>
      <c r="I165" s="114"/>
      <c r="J165" s="114"/>
      <c r="K165" s="27">
        <v>0.5</v>
      </c>
      <c r="L165" s="26" t="s">
        <v>500</v>
      </c>
      <c r="M165" s="27">
        <v>0.01</v>
      </c>
      <c r="N165" s="38">
        <f t="shared" si="7"/>
        <v>50</v>
      </c>
      <c r="O165" s="27"/>
      <c r="P165" s="26" t="s">
        <v>4</v>
      </c>
      <c r="Q165" s="27">
        <f t="shared" si="8"/>
        <v>0</v>
      </c>
    </row>
    <row r="166" spans="1:17" s="1" customFormat="1" ht="18" customHeight="1" x14ac:dyDescent="0.2">
      <c r="A166" s="89"/>
      <c r="B166" s="89"/>
      <c r="C166" s="89"/>
      <c r="D166" s="89"/>
      <c r="E166" s="90"/>
      <c r="F166" s="116" t="s">
        <v>27</v>
      </c>
      <c r="G166" s="114" t="s">
        <v>251</v>
      </c>
      <c r="H166" s="114"/>
      <c r="I166" s="114"/>
      <c r="J166" s="114"/>
      <c r="K166" s="34"/>
      <c r="L166" s="26"/>
      <c r="M166" s="27"/>
      <c r="N166" s="38"/>
      <c r="O166" s="27"/>
      <c r="P166" s="26"/>
      <c r="Q166" s="27"/>
    </row>
    <row r="167" spans="1:17" s="1" customFormat="1" ht="18" customHeight="1" x14ac:dyDescent="0.2">
      <c r="A167" s="89"/>
      <c r="B167" s="89"/>
      <c r="C167" s="89"/>
      <c r="D167" s="89"/>
      <c r="E167" s="90"/>
      <c r="F167" s="116"/>
      <c r="G167" s="28" t="s">
        <v>5</v>
      </c>
      <c r="H167" s="114" t="s">
        <v>252</v>
      </c>
      <c r="I167" s="114"/>
      <c r="J167" s="114"/>
      <c r="K167" s="27">
        <v>0.2</v>
      </c>
      <c r="L167" s="26" t="s">
        <v>500</v>
      </c>
      <c r="M167" s="27">
        <v>0.01</v>
      </c>
      <c r="N167" s="38">
        <f t="shared" si="7"/>
        <v>20</v>
      </c>
      <c r="O167" s="27"/>
      <c r="P167" s="26" t="s">
        <v>4</v>
      </c>
      <c r="Q167" s="27">
        <f t="shared" si="8"/>
        <v>0</v>
      </c>
    </row>
    <row r="168" spans="1:17" s="1" customFormat="1" ht="18" customHeight="1" x14ac:dyDescent="0.2">
      <c r="A168" s="89"/>
      <c r="B168" s="89"/>
      <c r="C168" s="89"/>
      <c r="D168" s="89"/>
      <c r="E168" s="90"/>
      <c r="F168" s="116"/>
      <c r="G168" s="28" t="s">
        <v>6</v>
      </c>
      <c r="H168" s="114" t="s">
        <v>253</v>
      </c>
      <c r="I168" s="114"/>
      <c r="J168" s="114"/>
      <c r="K168" s="27">
        <v>2.8000000000000001E-2</v>
      </c>
      <c r="L168" s="26" t="s">
        <v>521</v>
      </c>
      <c r="M168" s="27">
        <v>4.0000000000000001E-3</v>
      </c>
      <c r="N168" s="38">
        <f t="shared" si="7"/>
        <v>7</v>
      </c>
      <c r="O168" s="27"/>
      <c r="P168" s="26" t="s">
        <v>4</v>
      </c>
      <c r="Q168" s="27">
        <f t="shared" si="8"/>
        <v>0</v>
      </c>
    </row>
    <row r="169" spans="1:17" s="1" customFormat="1" ht="18" customHeight="1" x14ac:dyDescent="0.2">
      <c r="A169" s="89"/>
      <c r="B169" s="89"/>
      <c r="C169" s="89"/>
      <c r="D169" s="89"/>
      <c r="E169" s="112" t="s">
        <v>604</v>
      </c>
      <c r="F169" s="114" t="s">
        <v>255</v>
      </c>
      <c r="G169" s="114"/>
      <c r="H169" s="114"/>
      <c r="I169" s="114"/>
      <c r="J169" s="114"/>
      <c r="K169" s="34"/>
      <c r="L169" s="26"/>
      <c r="M169" s="27"/>
      <c r="N169" s="38"/>
      <c r="O169" s="27"/>
      <c r="P169" s="26"/>
      <c r="Q169" s="27"/>
    </row>
    <row r="170" spans="1:17" s="1" customFormat="1" ht="18" customHeight="1" x14ac:dyDescent="0.2">
      <c r="A170" s="89"/>
      <c r="B170" s="89"/>
      <c r="C170" s="89"/>
      <c r="D170" s="89"/>
      <c r="E170" s="112"/>
      <c r="F170" s="26" t="s">
        <v>19</v>
      </c>
      <c r="G170" s="114" t="s">
        <v>256</v>
      </c>
      <c r="H170" s="114"/>
      <c r="I170" s="114"/>
      <c r="J170" s="114"/>
      <c r="K170" s="27">
        <v>7.2000000000000008E-2</v>
      </c>
      <c r="L170" s="26" t="s">
        <v>521</v>
      </c>
      <c r="M170" s="27">
        <v>4.0000000000000001E-3</v>
      </c>
      <c r="N170" s="38">
        <f t="shared" si="7"/>
        <v>18</v>
      </c>
      <c r="O170" s="27">
        <v>8</v>
      </c>
      <c r="P170" s="26" t="s">
        <v>4</v>
      </c>
      <c r="Q170" s="27">
        <f t="shared" si="8"/>
        <v>144</v>
      </c>
    </row>
    <row r="171" spans="1:17" s="1" customFormat="1" ht="18" customHeight="1" x14ac:dyDescent="0.2">
      <c r="A171" s="89"/>
      <c r="B171" s="89"/>
      <c r="C171" s="89"/>
      <c r="D171" s="89"/>
      <c r="E171" s="112"/>
      <c r="F171" s="26" t="s">
        <v>22</v>
      </c>
      <c r="G171" s="114" t="s">
        <v>257</v>
      </c>
      <c r="H171" s="114"/>
      <c r="I171" s="114"/>
      <c r="J171" s="114"/>
      <c r="K171" s="27">
        <v>1.6E-2</v>
      </c>
      <c r="L171" s="26" t="s">
        <v>521</v>
      </c>
      <c r="M171" s="27">
        <v>4.0000000000000001E-3</v>
      </c>
      <c r="N171" s="38">
        <f t="shared" si="7"/>
        <v>4</v>
      </c>
      <c r="O171" s="27">
        <v>8</v>
      </c>
      <c r="P171" s="26" t="s">
        <v>4</v>
      </c>
      <c r="Q171" s="27">
        <f t="shared" si="8"/>
        <v>32</v>
      </c>
    </row>
    <row r="172" spans="1:17" s="1" customFormat="1" ht="33" customHeight="1" x14ac:dyDescent="0.2">
      <c r="A172" s="89"/>
      <c r="B172" s="89"/>
      <c r="C172" s="89"/>
      <c r="D172" s="89"/>
      <c r="E172" s="112"/>
      <c r="F172" s="26" t="s">
        <v>27</v>
      </c>
      <c r="G172" s="114" t="s">
        <v>258</v>
      </c>
      <c r="H172" s="114"/>
      <c r="I172" s="114"/>
      <c r="J172" s="114"/>
      <c r="K172" s="27">
        <v>0.08</v>
      </c>
      <c r="L172" s="26" t="s">
        <v>500</v>
      </c>
      <c r="M172" s="27">
        <v>0.01</v>
      </c>
      <c r="N172" s="38">
        <f t="shared" si="7"/>
        <v>8</v>
      </c>
      <c r="O172" s="27">
        <v>8</v>
      </c>
      <c r="P172" s="26" t="s">
        <v>4</v>
      </c>
      <c r="Q172" s="27">
        <f t="shared" si="8"/>
        <v>64</v>
      </c>
    </row>
    <row r="173" spans="1:17" s="1" customFormat="1" ht="18" customHeight="1" x14ac:dyDescent="0.2">
      <c r="A173" s="89"/>
      <c r="B173" s="89"/>
      <c r="C173" s="89"/>
      <c r="D173" s="89"/>
      <c r="E173" s="112" t="s">
        <v>605</v>
      </c>
      <c r="F173" s="114" t="s">
        <v>452</v>
      </c>
      <c r="G173" s="114"/>
      <c r="H173" s="114"/>
      <c r="I173" s="114"/>
      <c r="J173" s="114"/>
      <c r="K173" s="34"/>
      <c r="L173" s="26"/>
      <c r="M173" s="27"/>
      <c r="N173" s="38"/>
      <c r="O173" s="27"/>
      <c r="P173" s="26"/>
      <c r="Q173" s="27"/>
    </row>
    <row r="174" spans="1:17" s="1" customFormat="1" ht="33" customHeight="1" x14ac:dyDescent="0.2">
      <c r="A174" s="89"/>
      <c r="B174" s="89"/>
      <c r="C174" s="89"/>
      <c r="D174" s="89"/>
      <c r="E174" s="112"/>
      <c r="F174" s="28" t="s">
        <v>19</v>
      </c>
      <c r="G174" s="117" t="s">
        <v>453</v>
      </c>
      <c r="H174" s="117"/>
      <c r="I174" s="117"/>
      <c r="J174" s="117"/>
      <c r="K174" s="27">
        <v>4.3999999999999997E-2</v>
      </c>
      <c r="L174" s="26" t="s">
        <v>521</v>
      </c>
      <c r="M174" s="27">
        <v>4.0000000000000001E-3</v>
      </c>
      <c r="N174" s="38">
        <f t="shared" si="7"/>
        <v>11</v>
      </c>
      <c r="O174" s="27">
        <v>2</v>
      </c>
      <c r="P174" s="26" t="s">
        <v>454</v>
      </c>
      <c r="Q174" s="27">
        <f t="shared" si="8"/>
        <v>22</v>
      </c>
    </row>
    <row r="175" spans="1:17" s="1" customFormat="1" ht="33" customHeight="1" x14ac:dyDescent="0.2">
      <c r="A175" s="89"/>
      <c r="B175" s="89"/>
      <c r="C175" s="89"/>
      <c r="D175" s="89"/>
      <c r="E175" s="112"/>
      <c r="F175" s="28" t="s">
        <v>22</v>
      </c>
      <c r="G175" s="117" t="s">
        <v>455</v>
      </c>
      <c r="H175" s="117"/>
      <c r="I175" s="117"/>
      <c r="J175" s="117"/>
      <c r="K175" s="27">
        <v>0.11</v>
      </c>
      <c r="L175" s="26" t="s">
        <v>500</v>
      </c>
      <c r="M175" s="27">
        <v>0.01</v>
      </c>
      <c r="N175" s="38">
        <f t="shared" si="7"/>
        <v>11</v>
      </c>
      <c r="O175" s="27"/>
      <c r="P175" s="26" t="s">
        <v>454</v>
      </c>
      <c r="Q175" s="27">
        <f t="shared" si="8"/>
        <v>0</v>
      </c>
    </row>
    <row r="176" spans="1:17" s="1" customFormat="1" ht="18" customHeight="1" x14ac:dyDescent="0.2">
      <c r="A176" s="89"/>
      <c r="B176" s="89"/>
      <c r="C176" s="89" t="s">
        <v>552</v>
      </c>
      <c r="D176" s="114" t="s">
        <v>264</v>
      </c>
      <c r="E176" s="90" t="s">
        <v>526</v>
      </c>
      <c r="F176" s="114" t="s">
        <v>265</v>
      </c>
      <c r="G176" s="114"/>
      <c r="H176" s="114"/>
      <c r="I176" s="114"/>
      <c r="J176" s="114"/>
      <c r="K176" s="34"/>
      <c r="L176" s="87"/>
      <c r="M176" s="88"/>
      <c r="N176" s="38"/>
      <c r="O176" s="88"/>
      <c r="P176" s="87"/>
      <c r="Q176" s="88"/>
    </row>
    <row r="177" spans="1:17" s="1" customFormat="1" ht="18" customHeight="1" x14ac:dyDescent="0.2">
      <c r="A177" s="89"/>
      <c r="B177" s="89"/>
      <c r="C177" s="89"/>
      <c r="D177" s="114"/>
      <c r="E177" s="90"/>
      <c r="F177" s="116" t="s">
        <v>19</v>
      </c>
      <c r="G177" s="114" t="s">
        <v>266</v>
      </c>
      <c r="H177" s="114"/>
      <c r="I177" s="114"/>
      <c r="J177" s="114"/>
      <c r="K177" s="34"/>
      <c r="L177" s="87"/>
      <c r="M177" s="88"/>
      <c r="N177" s="38"/>
      <c r="O177" s="88"/>
      <c r="P177" s="87"/>
      <c r="Q177" s="88">
        <f t="shared" si="8"/>
        <v>0</v>
      </c>
    </row>
    <row r="178" spans="1:17" s="1" customFormat="1" ht="18.95" customHeight="1" x14ac:dyDescent="0.2">
      <c r="A178" s="89"/>
      <c r="B178" s="89"/>
      <c r="C178" s="89"/>
      <c r="D178" s="114"/>
      <c r="E178" s="90"/>
      <c r="F178" s="116"/>
      <c r="G178" s="114" t="s">
        <v>5</v>
      </c>
      <c r="H178" s="114" t="s">
        <v>267</v>
      </c>
      <c r="I178" s="114"/>
      <c r="J178" s="114"/>
      <c r="K178" s="88">
        <v>0.2</v>
      </c>
      <c r="L178" s="87" t="s">
        <v>501</v>
      </c>
      <c r="M178" s="88">
        <v>0.02</v>
      </c>
      <c r="N178" s="38">
        <f t="shared" si="7"/>
        <v>10</v>
      </c>
      <c r="O178" s="88"/>
      <c r="P178" s="87" t="s">
        <v>4</v>
      </c>
      <c r="Q178" s="88">
        <f t="shared" si="8"/>
        <v>0</v>
      </c>
    </row>
    <row r="179" spans="1:17" s="1" customFormat="1" ht="18.95" customHeight="1" x14ac:dyDescent="0.2">
      <c r="A179" s="89"/>
      <c r="B179" s="89"/>
      <c r="C179" s="89"/>
      <c r="D179" s="114"/>
      <c r="E179" s="90"/>
      <c r="F179" s="116"/>
      <c r="G179" s="114"/>
      <c r="H179" s="114"/>
      <c r="I179" s="114"/>
      <c r="J179" s="114"/>
      <c r="K179" s="88">
        <v>0.1</v>
      </c>
      <c r="L179" s="87" t="s">
        <v>500</v>
      </c>
      <c r="M179" s="88">
        <v>0.01</v>
      </c>
      <c r="N179" s="38">
        <f t="shared" si="7"/>
        <v>10</v>
      </c>
      <c r="O179" s="88"/>
      <c r="P179" s="87" t="s">
        <v>4</v>
      </c>
      <c r="Q179" s="88">
        <f t="shared" si="8"/>
        <v>0</v>
      </c>
    </row>
    <row r="180" spans="1:17" s="1" customFormat="1" ht="18.95" customHeight="1" x14ac:dyDescent="0.2">
      <c r="A180" s="89"/>
      <c r="B180" s="89"/>
      <c r="C180" s="89"/>
      <c r="D180" s="114"/>
      <c r="E180" s="90"/>
      <c r="F180" s="116"/>
      <c r="G180" s="114"/>
      <c r="H180" s="114"/>
      <c r="I180" s="114"/>
      <c r="J180" s="114"/>
      <c r="K180" s="88">
        <v>0.04</v>
      </c>
      <c r="L180" s="87" t="s">
        <v>499</v>
      </c>
      <c r="M180" s="88">
        <v>4.0000000000000001E-3</v>
      </c>
      <c r="N180" s="38">
        <f t="shared" si="7"/>
        <v>10</v>
      </c>
      <c r="O180" s="88"/>
      <c r="P180" s="87" t="s">
        <v>4</v>
      </c>
      <c r="Q180" s="88">
        <f t="shared" si="8"/>
        <v>0</v>
      </c>
    </row>
    <row r="181" spans="1:17" s="1" customFormat="1" ht="18.95" customHeight="1" x14ac:dyDescent="0.2">
      <c r="A181" s="89"/>
      <c r="B181" s="89"/>
      <c r="C181" s="89"/>
      <c r="D181" s="89"/>
      <c r="E181" s="90"/>
      <c r="F181" s="116"/>
      <c r="G181" s="114"/>
      <c r="H181" s="114"/>
      <c r="I181" s="114"/>
      <c r="J181" s="114"/>
      <c r="K181" s="88">
        <v>0.03</v>
      </c>
      <c r="L181" s="87" t="s">
        <v>498</v>
      </c>
      <c r="M181" s="88">
        <f>15/(1250*4)</f>
        <v>3.0000000000000001E-3</v>
      </c>
      <c r="N181" s="38">
        <f t="shared" si="7"/>
        <v>10</v>
      </c>
      <c r="O181" s="88"/>
      <c r="P181" s="87" t="s">
        <v>4</v>
      </c>
      <c r="Q181" s="88">
        <f t="shared" si="8"/>
        <v>0</v>
      </c>
    </row>
    <row r="182" spans="1:17" s="1" customFormat="1" ht="33" customHeight="1" x14ac:dyDescent="0.2">
      <c r="A182" s="89"/>
      <c r="B182" s="89"/>
      <c r="C182" s="89"/>
      <c r="D182" s="89"/>
      <c r="E182" s="90"/>
      <c r="F182" s="116"/>
      <c r="G182" s="89" t="s">
        <v>6</v>
      </c>
      <c r="H182" s="114" t="s">
        <v>268</v>
      </c>
      <c r="I182" s="114"/>
      <c r="J182" s="114"/>
      <c r="K182" s="88">
        <v>0.11</v>
      </c>
      <c r="L182" s="87" t="s">
        <v>500</v>
      </c>
      <c r="M182" s="88">
        <v>0.01</v>
      </c>
      <c r="N182" s="38">
        <f t="shared" si="7"/>
        <v>11</v>
      </c>
      <c r="O182" s="88">
        <v>1</v>
      </c>
      <c r="P182" s="87" t="s">
        <v>4</v>
      </c>
      <c r="Q182" s="88">
        <f t="shared" si="8"/>
        <v>11</v>
      </c>
    </row>
    <row r="183" spans="1:17" s="1" customFormat="1" ht="33" customHeight="1" x14ac:dyDescent="0.2">
      <c r="A183" s="98"/>
      <c r="B183" s="98"/>
      <c r="C183" s="98"/>
      <c r="D183" s="98"/>
      <c r="E183" s="90"/>
      <c r="F183" s="116"/>
      <c r="G183" s="98" t="s">
        <v>7</v>
      </c>
      <c r="H183" s="117" t="s">
        <v>269</v>
      </c>
      <c r="I183" s="117"/>
      <c r="J183" s="117"/>
      <c r="K183" s="96">
        <v>0.16</v>
      </c>
      <c r="L183" s="94" t="s">
        <v>501</v>
      </c>
      <c r="M183" s="96">
        <v>0.02</v>
      </c>
      <c r="N183" s="38">
        <f t="shared" si="7"/>
        <v>8</v>
      </c>
      <c r="O183" s="96">
        <v>2</v>
      </c>
      <c r="P183" s="94" t="s">
        <v>4</v>
      </c>
      <c r="Q183" s="96">
        <f t="shared" si="8"/>
        <v>16</v>
      </c>
    </row>
    <row r="184" spans="1:17" s="1" customFormat="1" ht="18.95" customHeight="1" x14ac:dyDescent="0.2">
      <c r="A184" s="100"/>
      <c r="B184" s="100"/>
      <c r="C184" s="100"/>
      <c r="D184" s="100"/>
      <c r="E184" s="91"/>
      <c r="F184" s="100" t="s">
        <v>22</v>
      </c>
      <c r="G184" s="115" t="s">
        <v>272</v>
      </c>
      <c r="H184" s="115"/>
      <c r="I184" s="115"/>
      <c r="J184" s="115"/>
      <c r="K184" s="92"/>
      <c r="L184" s="95"/>
      <c r="M184" s="97"/>
      <c r="N184" s="93"/>
      <c r="O184" s="97"/>
      <c r="P184" s="95"/>
      <c r="Q184" s="97"/>
    </row>
    <row r="185" spans="1:17" s="1" customFormat="1" ht="18" customHeight="1" x14ac:dyDescent="0.2">
      <c r="A185" s="89"/>
      <c r="B185" s="89"/>
      <c r="C185" s="89"/>
      <c r="D185" s="89"/>
      <c r="E185" s="90"/>
      <c r="F185" s="98"/>
      <c r="G185" s="116"/>
      <c r="H185" s="114" t="s">
        <v>273</v>
      </c>
      <c r="I185" s="114"/>
      <c r="J185" s="114"/>
      <c r="K185" s="27">
        <v>0.2</v>
      </c>
      <c r="L185" s="26" t="s">
        <v>501</v>
      </c>
      <c r="M185" s="27">
        <v>0.02</v>
      </c>
      <c r="N185" s="38">
        <f t="shared" si="7"/>
        <v>10</v>
      </c>
      <c r="O185" s="27"/>
      <c r="P185" s="26" t="s">
        <v>4</v>
      </c>
      <c r="Q185" s="27">
        <f t="shared" si="8"/>
        <v>0</v>
      </c>
    </row>
    <row r="186" spans="1:17" s="1" customFormat="1" ht="18" customHeight="1" x14ac:dyDescent="0.2">
      <c r="A186" s="89"/>
      <c r="B186" s="89"/>
      <c r="C186" s="89"/>
      <c r="D186" s="89"/>
      <c r="E186" s="90"/>
      <c r="F186" s="98"/>
      <c r="G186" s="116"/>
      <c r="H186" s="114"/>
      <c r="I186" s="114"/>
      <c r="J186" s="114"/>
      <c r="K186" s="27">
        <v>0.1</v>
      </c>
      <c r="L186" s="26" t="s">
        <v>500</v>
      </c>
      <c r="M186" s="27">
        <v>0.01</v>
      </c>
      <c r="N186" s="38">
        <f t="shared" si="7"/>
        <v>10</v>
      </c>
      <c r="O186" s="27">
        <v>3</v>
      </c>
      <c r="P186" s="26" t="s">
        <v>4</v>
      </c>
      <c r="Q186" s="27">
        <f t="shared" si="8"/>
        <v>30</v>
      </c>
    </row>
    <row r="187" spans="1:17" s="1" customFormat="1" ht="18" customHeight="1" x14ac:dyDescent="0.2">
      <c r="A187" s="89"/>
      <c r="B187" s="89"/>
      <c r="C187" s="89"/>
      <c r="D187" s="89"/>
      <c r="E187" s="90"/>
      <c r="F187" s="98"/>
      <c r="G187" s="116"/>
      <c r="H187" s="114"/>
      <c r="I187" s="114"/>
      <c r="J187" s="114"/>
      <c r="K187" s="27">
        <v>0.04</v>
      </c>
      <c r="L187" s="26" t="s">
        <v>499</v>
      </c>
      <c r="M187" s="27">
        <v>4.0000000000000001E-3</v>
      </c>
      <c r="N187" s="38">
        <f t="shared" si="7"/>
        <v>10</v>
      </c>
      <c r="O187" s="27">
        <v>3</v>
      </c>
      <c r="P187" s="26" t="s">
        <v>4</v>
      </c>
      <c r="Q187" s="27">
        <f t="shared" si="8"/>
        <v>30</v>
      </c>
    </row>
    <row r="188" spans="1:17" s="1" customFormat="1" ht="18" customHeight="1" x14ac:dyDescent="0.2">
      <c r="A188" s="89"/>
      <c r="B188" s="89"/>
      <c r="C188" s="89"/>
      <c r="D188" s="89"/>
      <c r="E188" s="90"/>
      <c r="F188" s="98"/>
      <c r="G188" s="116"/>
      <c r="H188" s="114"/>
      <c r="I188" s="114"/>
      <c r="J188" s="114"/>
      <c r="K188" s="27">
        <v>0.03</v>
      </c>
      <c r="L188" s="26" t="s">
        <v>498</v>
      </c>
      <c r="M188" s="27">
        <f>15/(1250*4)</f>
        <v>3.0000000000000001E-3</v>
      </c>
      <c r="N188" s="38">
        <f t="shared" si="7"/>
        <v>10</v>
      </c>
      <c r="O188" s="27">
        <v>3</v>
      </c>
      <c r="P188" s="26" t="s">
        <v>4</v>
      </c>
      <c r="Q188" s="27">
        <f t="shared" si="8"/>
        <v>30</v>
      </c>
    </row>
    <row r="189" spans="1:17" s="1" customFormat="1" ht="18" customHeight="1" x14ac:dyDescent="0.2">
      <c r="A189" s="89"/>
      <c r="B189" s="89"/>
      <c r="C189" s="89"/>
      <c r="D189" s="89"/>
      <c r="E189" s="90"/>
      <c r="F189" s="116" t="s">
        <v>27</v>
      </c>
      <c r="G189" s="114" t="s">
        <v>277</v>
      </c>
      <c r="H189" s="114"/>
      <c r="I189" s="114"/>
      <c r="J189" s="114"/>
      <c r="K189" s="34"/>
      <c r="L189" s="26"/>
      <c r="M189" s="27"/>
      <c r="N189" s="38"/>
      <c r="O189" s="27"/>
      <c r="P189" s="26"/>
      <c r="Q189" s="27"/>
    </row>
    <row r="190" spans="1:17" s="1" customFormat="1" ht="33" customHeight="1" x14ac:dyDescent="0.2">
      <c r="A190" s="89"/>
      <c r="B190" s="89"/>
      <c r="C190" s="89"/>
      <c r="D190" s="89"/>
      <c r="E190" s="90"/>
      <c r="F190" s="116"/>
      <c r="G190" s="28" t="s">
        <v>5</v>
      </c>
      <c r="H190" s="114" t="s">
        <v>278</v>
      </c>
      <c r="I190" s="114"/>
      <c r="J190" s="114"/>
      <c r="K190" s="27">
        <v>0.24</v>
      </c>
      <c r="L190" s="26" t="s">
        <v>501</v>
      </c>
      <c r="M190" s="27">
        <v>0.02</v>
      </c>
      <c r="N190" s="38">
        <f t="shared" si="7"/>
        <v>12</v>
      </c>
      <c r="O190" s="27">
        <v>3</v>
      </c>
      <c r="P190" s="26" t="s">
        <v>107</v>
      </c>
      <c r="Q190" s="27">
        <f t="shared" si="8"/>
        <v>36</v>
      </c>
    </row>
    <row r="191" spans="1:17" s="1" customFormat="1" ht="33" customHeight="1" x14ac:dyDescent="0.2">
      <c r="A191" s="89"/>
      <c r="B191" s="89"/>
      <c r="C191" s="89"/>
      <c r="D191" s="89"/>
      <c r="E191" s="90"/>
      <c r="F191" s="116"/>
      <c r="G191" s="28" t="s">
        <v>6</v>
      </c>
      <c r="H191" s="117" t="s">
        <v>279</v>
      </c>
      <c r="I191" s="117"/>
      <c r="J191" s="117"/>
      <c r="K191" s="27">
        <v>0.13</v>
      </c>
      <c r="L191" s="26" t="s">
        <v>500</v>
      </c>
      <c r="M191" s="27">
        <v>0.01</v>
      </c>
      <c r="N191" s="38">
        <f t="shared" si="7"/>
        <v>13</v>
      </c>
      <c r="O191" s="27">
        <v>3</v>
      </c>
      <c r="P191" s="26" t="s">
        <v>4</v>
      </c>
      <c r="Q191" s="27">
        <f t="shared" si="8"/>
        <v>39</v>
      </c>
    </row>
    <row r="192" spans="1:17" s="1" customFormat="1" ht="18" customHeight="1" x14ac:dyDescent="0.2">
      <c r="A192" s="89"/>
      <c r="B192" s="89"/>
      <c r="C192" s="89"/>
      <c r="D192" s="89"/>
      <c r="E192" s="112" t="s">
        <v>530</v>
      </c>
      <c r="F192" s="114" t="s">
        <v>286</v>
      </c>
      <c r="G192" s="114"/>
      <c r="H192" s="114"/>
      <c r="I192" s="114"/>
      <c r="J192" s="114"/>
      <c r="K192" s="34"/>
      <c r="L192" s="26"/>
      <c r="M192" s="27"/>
      <c r="N192" s="38"/>
      <c r="O192" s="27"/>
      <c r="P192" s="26"/>
      <c r="Q192" s="27"/>
    </row>
    <row r="193" spans="1:17" s="1" customFormat="1" ht="33" customHeight="1" x14ac:dyDescent="0.2">
      <c r="A193" s="89"/>
      <c r="B193" s="89"/>
      <c r="C193" s="89"/>
      <c r="D193" s="89"/>
      <c r="E193" s="112"/>
      <c r="F193" s="28" t="s">
        <v>19</v>
      </c>
      <c r="G193" s="114" t="s">
        <v>287</v>
      </c>
      <c r="H193" s="114"/>
      <c r="I193" s="114"/>
      <c r="J193" s="114"/>
      <c r="K193" s="27">
        <v>8.7999999999999995E-2</v>
      </c>
      <c r="L193" s="26" t="s">
        <v>499</v>
      </c>
      <c r="M193" s="27">
        <v>4.0000000000000001E-3</v>
      </c>
      <c r="N193" s="38">
        <f t="shared" ref="N193:N254" si="11">K193/M193</f>
        <v>22</v>
      </c>
      <c r="O193" s="27">
        <v>12</v>
      </c>
      <c r="P193" s="26" t="s">
        <v>4</v>
      </c>
      <c r="Q193" s="27">
        <f t="shared" si="8"/>
        <v>264</v>
      </c>
    </row>
    <row r="194" spans="1:17" s="1" customFormat="1" ht="33" customHeight="1" x14ac:dyDescent="0.2">
      <c r="A194" s="89"/>
      <c r="B194" s="89"/>
      <c r="C194" s="89"/>
      <c r="D194" s="89"/>
      <c r="E194" s="112"/>
      <c r="F194" s="28" t="s">
        <v>22</v>
      </c>
      <c r="G194" s="114" t="s">
        <v>288</v>
      </c>
      <c r="H194" s="114"/>
      <c r="I194" s="114"/>
      <c r="J194" s="114"/>
      <c r="K194" s="27">
        <v>6.4000000000000001E-2</v>
      </c>
      <c r="L194" s="26" t="s">
        <v>499</v>
      </c>
      <c r="M194" s="27">
        <v>4.0000000000000001E-3</v>
      </c>
      <c r="N194" s="38">
        <f t="shared" si="11"/>
        <v>16</v>
      </c>
      <c r="O194" s="27">
        <f>2*12</f>
        <v>24</v>
      </c>
      <c r="P194" s="26" t="s">
        <v>4</v>
      </c>
      <c r="Q194" s="27">
        <f t="shared" si="8"/>
        <v>384</v>
      </c>
    </row>
    <row r="195" spans="1:17" s="1" customFormat="1" ht="33" customHeight="1" x14ac:dyDescent="0.2">
      <c r="A195" s="89"/>
      <c r="B195" s="89"/>
      <c r="C195" s="89"/>
      <c r="D195" s="89"/>
      <c r="E195" s="112"/>
      <c r="F195" s="28" t="s">
        <v>27</v>
      </c>
      <c r="G195" s="114" t="s">
        <v>289</v>
      </c>
      <c r="H195" s="114"/>
      <c r="I195" s="114"/>
      <c r="J195" s="114"/>
      <c r="K195" s="27">
        <v>0.14000000000000001</v>
      </c>
      <c r="L195" s="26" t="s">
        <v>500</v>
      </c>
      <c r="M195" s="27">
        <v>0.01</v>
      </c>
      <c r="N195" s="38">
        <f t="shared" si="11"/>
        <v>14.000000000000002</v>
      </c>
      <c r="O195" s="27">
        <f>2*12</f>
        <v>24</v>
      </c>
      <c r="P195" s="26" t="s">
        <v>4</v>
      </c>
      <c r="Q195" s="27">
        <f t="shared" si="8"/>
        <v>336.00000000000006</v>
      </c>
    </row>
    <row r="196" spans="1:17" s="1" customFormat="1" ht="18" customHeight="1" x14ac:dyDescent="0.2">
      <c r="A196" s="89"/>
      <c r="B196" s="89"/>
      <c r="C196" s="89"/>
      <c r="D196" s="89"/>
      <c r="E196" s="112"/>
      <c r="F196" s="28" t="s">
        <v>28</v>
      </c>
      <c r="G196" s="114" t="s">
        <v>290</v>
      </c>
      <c r="H196" s="114"/>
      <c r="I196" s="114"/>
      <c r="J196" s="114"/>
      <c r="K196" s="27">
        <v>0.14000000000000001</v>
      </c>
      <c r="L196" s="26" t="s">
        <v>500</v>
      </c>
      <c r="M196" s="27">
        <v>0.01</v>
      </c>
      <c r="N196" s="38">
        <f t="shared" si="11"/>
        <v>14.000000000000002</v>
      </c>
      <c r="O196" s="27"/>
      <c r="P196" s="26" t="s">
        <v>4</v>
      </c>
      <c r="Q196" s="27">
        <f t="shared" si="8"/>
        <v>0</v>
      </c>
    </row>
    <row r="197" spans="1:17" s="1" customFormat="1" ht="18" customHeight="1" x14ac:dyDescent="0.2">
      <c r="A197" s="89"/>
      <c r="B197" s="89"/>
      <c r="C197" s="89"/>
      <c r="D197" s="89"/>
      <c r="E197" s="112"/>
      <c r="F197" s="28" t="s">
        <v>31</v>
      </c>
      <c r="G197" s="114" t="s">
        <v>292</v>
      </c>
      <c r="H197" s="114"/>
      <c r="I197" s="114"/>
      <c r="J197" s="114"/>
      <c r="K197" s="27">
        <v>0.36</v>
      </c>
      <c r="L197" s="26" t="s">
        <v>501</v>
      </c>
      <c r="M197" s="27">
        <v>0.02</v>
      </c>
      <c r="N197" s="38">
        <f t="shared" si="11"/>
        <v>18</v>
      </c>
      <c r="O197" s="27">
        <v>2</v>
      </c>
      <c r="P197" s="26" t="s">
        <v>4</v>
      </c>
      <c r="Q197" s="27">
        <f t="shared" ref="Q197:Q259" si="12">O197*N197</f>
        <v>36</v>
      </c>
    </row>
    <row r="198" spans="1:17" s="1" customFormat="1" ht="33" customHeight="1" x14ac:dyDescent="0.2">
      <c r="A198" s="89"/>
      <c r="B198" s="89"/>
      <c r="C198" s="89"/>
      <c r="D198" s="89"/>
      <c r="E198" s="112"/>
      <c r="F198" s="28" t="s">
        <v>33</v>
      </c>
      <c r="G198" s="114" t="s">
        <v>294</v>
      </c>
      <c r="H198" s="114"/>
      <c r="I198" s="114"/>
      <c r="J198" s="114"/>
      <c r="K198" s="27">
        <v>0.3</v>
      </c>
      <c r="L198" s="26" t="s">
        <v>500</v>
      </c>
      <c r="M198" s="27">
        <v>0.01</v>
      </c>
      <c r="N198" s="38">
        <f t="shared" si="11"/>
        <v>30</v>
      </c>
      <c r="O198" s="27">
        <v>2</v>
      </c>
      <c r="P198" s="26" t="s">
        <v>4</v>
      </c>
      <c r="Q198" s="27">
        <f t="shared" si="12"/>
        <v>60</v>
      </c>
    </row>
    <row r="199" spans="1:17" s="1" customFormat="1" ht="18" customHeight="1" x14ac:dyDescent="0.2">
      <c r="A199" s="89"/>
      <c r="B199" s="89"/>
      <c r="C199" s="89"/>
      <c r="D199" s="89"/>
      <c r="E199" s="90" t="s">
        <v>528</v>
      </c>
      <c r="F199" s="114" t="s">
        <v>295</v>
      </c>
      <c r="G199" s="114"/>
      <c r="H199" s="114"/>
      <c r="I199" s="114"/>
      <c r="J199" s="114"/>
      <c r="K199" s="34"/>
      <c r="L199" s="26"/>
      <c r="M199" s="27"/>
      <c r="N199" s="38"/>
      <c r="O199" s="27"/>
      <c r="P199" s="26"/>
      <c r="Q199" s="27"/>
    </row>
    <row r="200" spans="1:17" s="1" customFormat="1" ht="17.25" customHeight="1" x14ac:dyDescent="0.2">
      <c r="A200" s="89"/>
      <c r="B200" s="89"/>
      <c r="C200" s="89"/>
      <c r="D200" s="89"/>
      <c r="E200" s="90"/>
      <c r="F200" s="116" t="s">
        <v>19</v>
      </c>
      <c r="G200" s="114" t="s">
        <v>296</v>
      </c>
      <c r="H200" s="114"/>
      <c r="I200" s="114"/>
      <c r="J200" s="114"/>
      <c r="K200" s="34"/>
      <c r="L200" s="26"/>
      <c r="M200" s="27"/>
      <c r="N200" s="38"/>
      <c r="O200" s="27"/>
      <c r="P200" s="26"/>
      <c r="Q200" s="27">
        <f t="shared" si="12"/>
        <v>0</v>
      </c>
    </row>
    <row r="201" spans="1:17" s="1" customFormat="1" ht="33" customHeight="1" x14ac:dyDescent="0.2">
      <c r="A201" s="89"/>
      <c r="B201" s="89"/>
      <c r="C201" s="89"/>
      <c r="D201" s="89"/>
      <c r="E201" s="90"/>
      <c r="F201" s="116"/>
      <c r="G201" s="28"/>
      <c r="H201" s="114" t="s">
        <v>300</v>
      </c>
      <c r="I201" s="114"/>
      <c r="J201" s="114"/>
      <c r="K201" s="27">
        <v>0.08</v>
      </c>
      <c r="L201" s="26" t="s">
        <v>521</v>
      </c>
      <c r="M201" s="27">
        <v>4.0000000000000001E-3</v>
      </c>
      <c r="N201" s="38">
        <f t="shared" si="11"/>
        <v>20</v>
      </c>
      <c r="O201" s="27">
        <v>1</v>
      </c>
      <c r="P201" s="26" t="s">
        <v>4</v>
      </c>
      <c r="Q201" s="27">
        <f t="shared" si="12"/>
        <v>20</v>
      </c>
    </row>
    <row r="202" spans="1:17" s="1" customFormat="1" ht="34.5" customHeight="1" x14ac:dyDescent="0.2">
      <c r="A202" s="89"/>
      <c r="B202" s="89"/>
      <c r="C202" s="89"/>
      <c r="D202" s="89"/>
      <c r="E202" s="90"/>
      <c r="F202" s="116" t="s">
        <v>22</v>
      </c>
      <c r="G202" s="114" t="s">
        <v>620</v>
      </c>
      <c r="H202" s="114"/>
      <c r="I202" s="114"/>
      <c r="J202" s="114"/>
      <c r="K202" s="34"/>
      <c r="L202" s="26"/>
      <c r="M202" s="27"/>
      <c r="N202" s="38"/>
      <c r="O202" s="27"/>
      <c r="P202" s="26"/>
      <c r="Q202" s="27"/>
    </row>
    <row r="203" spans="1:17" s="1" customFormat="1" ht="18" customHeight="1" x14ac:dyDescent="0.2">
      <c r="A203" s="89"/>
      <c r="B203" s="89"/>
      <c r="C203" s="89"/>
      <c r="D203" s="89"/>
      <c r="E203" s="90"/>
      <c r="F203" s="116"/>
      <c r="G203" s="28" t="s">
        <v>5</v>
      </c>
      <c r="H203" s="114" t="s">
        <v>306</v>
      </c>
      <c r="I203" s="114"/>
      <c r="J203" s="114"/>
      <c r="K203" s="27">
        <v>0.2</v>
      </c>
      <c r="L203" s="26" t="s">
        <v>500</v>
      </c>
      <c r="M203" s="27">
        <v>0.01</v>
      </c>
      <c r="N203" s="38">
        <f t="shared" si="11"/>
        <v>20</v>
      </c>
      <c r="O203" s="27"/>
      <c r="P203" s="26" t="s">
        <v>4</v>
      </c>
      <c r="Q203" s="27">
        <f t="shared" si="12"/>
        <v>0</v>
      </c>
    </row>
    <row r="204" spans="1:17" s="1" customFormat="1" ht="18" customHeight="1" x14ac:dyDescent="0.2">
      <c r="A204" s="89"/>
      <c r="B204" s="89"/>
      <c r="C204" s="89"/>
      <c r="D204" s="89"/>
      <c r="E204" s="90"/>
      <c r="F204" s="116"/>
      <c r="G204" s="28" t="s">
        <v>6</v>
      </c>
      <c r="H204" s="114" t="s">
        <v>307</v>
      </c>
      <c r="I204" s="114"/>
      <c r="J204" s="114"/>
      <c r="K204" s="27">
        <v>6.4000000000000001E-2</v>
      </c>
      <c r="L204" s="26" t="s">
        <v>521</v>
      </c>
      <c r="M204" s="27">
        <v>4.0000000000000001E-3</v>
      </c>
      <c r="N204" s="38">
        <f t="shared" si="11"/>
        <v>16</v>
      </c>
      <c r="O204" s="27">
        <v>9</v>
      </c>
      <c r="P204" s="26" t="s">
        <v>4</v>
      </c>
      <c r="Q204" s="27">
        <f t="shared" si="12"/>
        <v>144</v>
      </c>
    </row>
    <row r="205" spans="1:17" s="1" customFormat="1" ht="18" customHeight="1" x14ac:dyDescent="0.2">
      <c r="A205" s="89"/>
      <c r="B205" s="89"/>
      <c r="C205" s="89"/>
      <c r="D205" s="89"/>
      <c r="E205" s="90"/>
      <c r="F205" s="116"/>
      <c r="G205" s="28" t="s">
        <v>7</v>
      </c>
      <c r="H205" s="114" t="s">
        <v>308</v>
      </c>
      <c r="I205" s="114"/>
      <c r="J205" s="114"/>
      <c r="K205" s="27">
        <v>0.24</v>
      </c>
      <c r="L205" s="26" t="s">
        <v>501</v>
      </c>
      <c r="M205" s="27">
        <v>0.02</v>
      </c>
      <c r="N205" s="38">
        <f t="shared" si="11"/>
        <v>12</v>
      </c>
      <c r="O205" s="27">
        <v>1</v>
      </c>
      <c r="P205" s="26" t="s">
        <v>4</v>
      </c>
      <c r="Q205" s="27">
        <f t="shared" si="12"/>
        <v>12</v>
      </c>
    </row>
    <row r="206" spans="1:17" s="1" customFormat="1" ht="44.1" customHeight="1" x14ac:dyDescent="0.2">
      <c r="A206" s="98"/>
      <c r="B206" s="98"/>
      <c r="C206" s="98"/>
      <c r="D206" s="98"/>
      <c r="E206" s="90"/>
      <c r="F206" s="98" t="s">
        <v>27</v>
      </c>
      <c r="G206" s="114" t="s">
        <v>309</v>
      </c>
      <c r="H206" s="114"/>
      <c r="I206" s="114"/>
      <c r="J206" s="114"/>
      <c r="K206" s="96">
        <v>0.18</v>
      </c>
      <c r="L206" s="94" t="s">
        <v>500</v>
      </c>
      <c r="M206" s="96">
        <v>0.01</v>
      </c>
      <c r="N206" s="38">
        <f t="shared" si="11"/>
        <v>18</v>
      </c>
      <c r="O206" s="96">
        <v>1</v>
      </c>
      <c r="P206" s="94" t="s">
        <v>4</v>
      </c>
      <c r="Q206" s="96">
        <f t="shared" si="12"/>
        <v>18</v>
      </c>
    </row>
    <row r="207" spans="1:17" s="1" customFormat="1" ht="30.75" customHeight="1" x14ac:dyDescent="0.2">
      <c r="A207" s="98"/>
      <c r="B207" s="98"/>
      <c r="C207" s="98"/>
      <c r="D207" s="98"/>
      <c r="E207" s="90"/>
      <c r="F207" s="98" t="s">
        <v>28</v>
      </c>
      <c r="G207" s="114" t="s">
        <v>310</v>
      </c>
      <c r="H207" s="114"/>
      <c r="I207" s="114"/>
      <c r="J207" s="114"/>
      <c r="K207" s="27">
        <v>0.09</v>
      </c>
      <c r="L207" s="94" t="s">
        <v>498</v>
      </c>
      <c r="M207" s="96">
        <f>15/(1250*4)</f>
        <v>3.0000000000000001E-3</v>
      </c>
      <c r="N207" s="38">
        <f t="shared" si="11"/>
        <v>30</v>
      </c>
      <c r="O207" s="96">
        <v>12</v>
      </c>
      <c r="P207" s="94" t="s">
        <v>4</v>
      </c>
      <c r="Q207" s="27">
        <f t="shared" si="12"/>
        <v>360</v>
      </c>
    </row>
    <row r="208" spans="1:17" s="1" customFormat="1" ht="19.5" customHeight="1" x14ac:dyDescent="0.2">
      <c r="A208" s="89"/>
      <c r="B208" s="89"/>
      <c r="C208" s="89"/>
      <c r="D208" s="89"/>
      <c r="E208" s="90"/>
      <c r="F208" s="28" t="s">
        <v>31</v>
      </c>
      <c r="G208" s="114" t="s">
        <v>311</v>
      </c>
      <c r="H208" s="114"/>
      <c r="I208" s="114"/>
      <c r="J208" s="114"/>
      <c r="K208" s="27">
        <v>0.12</v>
      </c>
      <c r="L208" s="26" t="s">
        <v>521</v>
      </c>
      <c r="M208" s="27">
        <v>4.0000000000000001E-3</v>
      </c>
      <c r="N208" s="38">
        <f t="shared" si="11"/>
        <v>30</v>
      </c>
      <c r="O208" s="27"/>
      <c r="P208" s="26" t="s">
        <v>4</v>
      </c>
      <c r="Q208" s="27">
        <f t="shared" si="12"/>
        <v>0</v>
      </c>
    </row>
    <row r="209" spans="1:17" s="1" customFormat="1" ht="18" customHeight="1" x14ac:dyDescent="0.2">
      <c r="A209" s="89"/>
      <c r="B209" s="89"/>
      <c r="C209" s="89"/>
      <c r="D209" s="89"/>
      <c r="E209" s="90"/>
      <c r="F209" s="28" t="s">
        <v>33</v>
      </c>
      <c r="G209" s="114" t="s">
        <v>313</v>
      </c>
      <c r="H209" s="114"/>
      <c r="I209" s="114"/>
      <c r="J209" s="114"/>
      <c r="K209" s="27">
        <v>0.09</v>
      </c>
      <c r="L209" s="26" t="s">
        <v>500</v>
      </c>
      <c r="M209" s="27">
        <v>0.01</v>
      </c>
      <c r="N209" s="38">
        <f t="shared" si="11"/>
        <v>9</v>
      </c>
      <c r="O209" s="27">
        <v>1</v>
      </c>
      <c r="P209" s="26" t="s">
        <v>4</v>
      </c>
      <c r="Q209" s="27">
        <f t="shared" si="12"/>
        <v>9</v>
      </c>
    </row>
    <row r="210" spans="1:17" s="1" customFormat="1" ht="33" customHeight="1" x14ac:dyDescent="0.2">
      <c r="A210" s="89"/>
      <c r="B210" s="89"/>
      <c r="C210" s="89"/>
      <c r="D210" s="89"/>
      <c r="E210" s="90"/>
      <c r="F210" s="28" t="s">
        <v>35</v>
      </c>
      <c r="G210" s="114" t="s">
        <v>621</v>
      </c>
      <c r="H210" s="114"/>
      <c r="I210" s="114"/>
      <c r="J210" s="114"/>
      <c r="K210" s="27">
        <v>0.06</v>
      </c>
      <c r="L210" s="26" t="s">
        <v>498</v>
      </c>
      <c r="M210" s="27">
        <f>15/(1250*4)</f>
        <v>3.0000000000000001E-3</v>
      </c>
      <c r="N210" s="38">
        <f t="shared" si="11"/>
        <v>20</v>
      </c>
      <c r="O210" s="27"/>
      <c r="P210" s="26" t="s">
        <v>4</v>
      </c>
      <c r="Q210" s="27">
        <f t="shared" si="12"/>
        <v>0</v>
      </c>
    </row>
    <row r="211" spans="1:17" s="1" customFormat="1" ht="17.100000000000001" customHeight="1" x14ac:dyDescent="0.2">
      <c r="A211" s="100"/>
      <c r="B211" s="100"/>
      <c r="C211" s="100"/>
      <c r="D211" s="100"/>
      <c r="E211" s="91" t="s">
        <v>601</v>
      </c>
      <c r="F211" s="115" t="s">
        <v>318</v>
      </c>
      <c r="G211" s="115"/>
      <c r="H211" s="115"/>
      <c r="I211" s="115"/>
      <c r="J211" s="115"/>
      <c r="K211" s="92"/>
      <c r="L211" s="95"/>
      <c r="M211" s="97"/>
      <c r="N211" s="93"/>
      <c r="O211" s="97"/>
      <c r="P211" s="95"/>
      <c r="Q211" s="97"/>
    </row>
    <row r="212" spans="1:17" s="1" customFormat="1" ht="33" customHeight="1" x14ac:dyDescent="0.2">
      <c r="A212" s="89"/>
      <c r="B212" s="89"/>
      <c r="C212" s="89"/>
      <c r="D212" s="89"/>
      <c r="E212" s="90"/>
      <c r="F212" s="28"/>
      <c r="G212" s="114" t="s">
        <v>319</v>
      </c>
      <c r="H212" s="114"/>
      <c r="I212" s="114"/>
      <c r="J212" s="114"/>
      <c r="K212" s="27">
        <v>2.4E-2</v>
      </c>
      <c r="L212" s="26" t="s">
        <v>521</v>
      </c>
      <c r="M212" s="27">
        <v>4.0000000000000001E-3</v>
      </c>
      <c r="N212" s="38">
        <f t="shared" si="11"/>
        <v>6</v>
      </c>
      <c r="O212" s="27">
        <f>6*12</f>
        <v>72</v>
      </c>
      <c r="P212" s="26" t="s">
        <v>320</v>
      </c>
      <c r="Q212" s="27">
        <f t="shared" si="12"/>
        <v>432</v>
      </c>
    </row>
    <row r="213" spans="1:17" s="1" customFormat="1" ht="18" customHeight="1" x14ac:dyDescent="0.2">
      <c r="A213" s="89"/>
      <c r="B213" s="89"/>
      <c r="C213" s="116" t="s">
        <v>553</v>
      </c>
      <c r="D213" s="114" t="s">
        <v>323</v>
      </c>
      <c r="E213" s="112" t="s">
        <v>526</v>
      </c>
      <c r="F213" s="114" t="s">
        <v>344</v>
      </c>
      <c r="G213" s="114"/>
      <c r="H213" s="114"/>
      <c r="I213" s="114"/>
      <c r="J213" s="114"/>
      <c r="K213" s="34"/>
      <c r="L213" s="26"/>
      <c r="M213" s="27"/>
      <c r="N213" s="38"/>
      <c r="O213" s="27"/>
      <c r="P213" s="26"/>
      <c r="Q213" s="27"/>
    </row>
    <row r="214" spans="1:17" s="1" customFormat="1" ht="33" customHeight="1" x14ac:dyDescent="0.2">
      <c r="A214" s="89"/>
      <c r="B214" s="89"/>
      <c r="C214" s="116"/>
      <c r="D214" s="114"/>
      <c r="E214" s="112"/>
      <c r="F214" s="116"/>
      <c r="G214" s="114" t="s">
        <v>345</v>
      </c>
      <c r="H214" s="114"/>
      <c r="I214" s="114"/>
      <c r="J214" s="114"/>
      <c r="K214" s="34"/>
      <c r="L214" s="26"/>
      <c r="M214" s="27"/>
      <c r="N214" s="38"/>
      <c r="O214" s="27"/>
      <c r="P214" s="26"/>
      <c r="Q214" s="27">
        <f t="shared" si="12"/>
        <v>0</v>
      </c>
    </row>
    <row r="215" spans="1:17" s="1" customFormat="1" ht="18" customHeight="1" x14ac:dyDescent="0.2">
      <c r="A215" s="89"/>
      <c r="B215" s="89"/>
      <c r="C215" s="116"/>
      <c r="D215" s="114"/>
      <c r="E215" s="112"/>
      <c r="F215" s="116"/>
      <c r="G215" s="28"/>
      <c r="H215" s="114" t="s">
        <v>559</v>
      </c>
      <c r="I215" s="114"/>
      <c r="J215" s="114"/>
      <c r="K215" s="34">
        <v>0.12</v>
      </c>
      <c r="L215" s="26" t="s">
        <v>500</v>
      </c>
      <c r="M215" s="27">
        <v>0.01</v>
      </c>
      <c r="N215" s="38">
        <f t="shared" si="11"/>
        <v>12</v>
      </c>
      <c r="O215" s="27">
        <v>1</v>
      </c>
      <c r="P215" s="26" t="s">
        <v>4</v>
      </c>
      <c r="Q215" s="27">
        <f t="shared" si="12"/>
        <v>12</v>
      </c>
    </row>
    <row r="216" spans="1:17" s="1" customFormat="1" ht="18" customHeight="1" x14ac:dyDescent="0.2">
      <c r="A216" s="89"/>
      <c r="B216" s="89"/>
      <c r="C216" s="116"/>
      <c r="D216" s="114"/>
      <c r="E216" s="112" t="s">
        <v>530</v>
      </c>
      <c r="F216" s="114" t="s">
        <v>354</v>
      </c>
      <c r="G216" s="114"/>
      <c r="H216" s="114"/>
      <c r="I216" s="114"/>
      <c r="J216" s="114"/>
      <c r="K216" s="34"/>
      <c r="L216" s="26"/>
      <c r="M216" s="27"/>
      <c r="N216" s="38"/>
      <c r="O216" s="27"/>
      <c r="P216" s="26"/>
      <c r="Q216" s="27"/>
    </row>
    <row r="217" spans="1:17" s="1" customFormat="1" ht="18" customHeight="1" x14ac:dyDescent="0.2">
      <c r="A217" s="89"/>
      <c r="B217" s="89"/>
      <c r="C217" s="116"/>
      <c r="D217" s="114"/>
      <c r="E217" s="112"/>
      <c r="F217" s="116"/>
      <c r="G217" s="114" t="s">
        <v>363</v>
      </c>
      <c r="H217" s="114"/>
      <c r="I217" s="114"/>
      <c r="J217" s="114"/>
      <c r="K217" s="34"/>
      <c r="L217" s="26"/>
      <c r="M217" s="27"/>
      <c r="N217" s="38"/>
      <c r="O217" s="27"/>
      <c r="P217" s="26"/>
      <c r="Q217" s="27">
        <f t="shared" si="12"/>
        <v>0</v>
      </c>
    </row>
    <row r="218" spans="1:17" s="1" customFormat="1" ht="18" customHeight="1" x14ac:dyDescent="0.2">
      <c r="A218" s="89"/>
      <c r="B218" s="89"/>
      <c r="C218" s="116"/>
      <c r="D218" s="114"/>
      <c r="E218" s="112"/>
      <c r="F218" s="116"/>
      <c r="G218" s="26" t="s">
        <v>5</v>
      </c>
      <c r="H218" s="114" t="s">
        <v>560</v>
      </c>
      <c r="I218" s="114"/>
      <c r="J218" s="114"/>
      <c r="K218" s="34">
        <v>0.33875</v>
      </c>
      <c r="L218" s="26" t="s">
        <v>501</v>
      </c>
      <c r="M218" s="27">
        <v>0.02</v>
      </c>
      <c r="N218" s="38">
        <f t="shared" si="11"/>
        <v>16.9375</v>
      </c>
      <c r="O218" s="27">
        <v>2</v>
      </c>
      <c r="P218" s="26" t="s">
        <v>4</v>
      </c>
      <c r="Q218" s="27">
        <f t="shared" si="12"/>
        <v>33.875</v>
      </c>
    </row>
    <row r="219" spans="1:17" s="1" customFormat="1" ht="18" customHeight="1" x14ac:dyDescent="0.2">
      <c r="A219" s="89"/>
      <c r="B219" s="89"/>
      <c r="C219" s="116"/>
      <c r="D219" s="114"/>
      <c r="E219" s="112"/>
      <c r="F219" s="116"/>
      <c r="G219" s="26" t="s">
        <v>6</v>
      </c>
      <c r="H219" s="114" t="s">
        <v>561</v>
      </c>
      <c r="I219" s="114"/>
      <c r="J219" s="114"/>
      <c r="K219" s="34">
        <v>7.5833333333333336E-2</v>
      </c>
      <c r="L219" s="26" t="s">
        <v>520</v>
      </c>
      <c r="M219" s="27">
        <v>4.0000000000000001E-3</v>
      </c>
      <c r="N219" s="38">
        <f t="shared" si="11"/>
        <v>18.958333333333332</v>
      </c>
      <c r="O219" s="27">
        <v>1</v>
      </c>
      <c r="P219" s="26" t="s">
        <v>4</v>
      </c>
      <c r="Q219" s="27">
        <f t="shared" si="12"/>
        <v>18.958333333333332</v>
      </c>
    </row>
    <row r="220" spans="1:17" s="1" customFormat="1" ht="33" customHeight="1" x14ac:dyDescent="0.2">
      <c r="A220" s="89"/>
      <c r="B220" s="89"/>
      <c r="C220" s="116"/>
      <c r="D220" s="114"/>
      <c r="E220" s="112"/>
      <c r="F220" s="116"/>
      <c r="G220" s="26" t="s">
        <v>7</v>
      </c>
      <c r="H220" s="114" t="s">
        <v>562</v>
      </c>
      <c r="I220" s="114"/>
      <c r="J220" s="114"/>
      <c r="K220" s="34">
        <v>2.8500000000000001E-2</v>
      </c>
      <c r="L220" s="26" t="s">
        <v>498</v>
      </c>
      <c r="M220" s="27">
        <f>15/(1250*4)</f>
        <v>3.0000000000000001E-3</v>
      </c>
      <c r="N220" s="38">
        <f t="shared" si="11"/>
        <v>9.5</v>
      </c>
      <c r="O220" s="27">
        <f>12*2</f>
        <v>24</v>
      </c>
      <c r="P220" s="26" t="s">
        <v>4</v>
      </c>
      <c r="Q220" s="27">
        <f t="shared" si="12"/>
        <v>228</v>
      </c>
    </row>
    <row r="221" spans="1:17" s="1" customFormat="1" ht="18" customHeight="1" x14ac:dyDescent="0.2">
      <c r="A221" s="89"/>
      <c r="B221" s="89"/>
      <c r="C221" s="116"/>
      <c r="D221" s="114"/>
      <c r="E221" s="112"/>
      <c r="F221" s="116"/>
      <c r="G221" s="28" t="s">
        <v>57</v>
      </c>
      <c r="H221" s="114" t="s">
        <v>366</v>
      </c>
      <c r="I221" s="114"/>
      <c r="J221" s="114"/>
      <c r="K221" s="34">
        <v>0.15625</v>
      </c>
      <c r="L221" s="26" t="s">
        <v>500</v>
      </c>
      <c r="M221" s="27">
        <v>0.01</v>
      </c>
      <c r="N221" s="38">
        <f t="shared" si="11"/>
        <v>15.625</v>
      </c>
      <c r="O221" s="27">
        <v>1</v>
      </c>
      <c r="P221" s="26" t="s">
        <v>4</v>
      </c>
      <c r="Q221" s="27">
        <f t="shared" si="12"/>
        <v>15.625</v>
      </c>
    </row>
    <row r="222" spans="1:17" s="1" customFormat="1" ht="33" customHeight="1" x14ac:dyDescent="0.2">
      <c r="A222" s="89"/>
      <c r="B222" s="89"/>
      <c r="C222" s="116"/>
      <c r="D222" s="114"/>
      <c r="E222" s="112"/>
      <c r="F222" s="116"/>
      <c r="G222" s="28" t="s">
        <v>70</v>
      </c>
      <c r="H222" s="114" t="s">
        <v>563</v>
      </c>
      <c r="I222" s="114"/>
      <c r="J222" s="114"/>
      <c r="K222" s="34">
        <v>0.27666666666666667</v>
      </c>
      <c r="L222" s="26" t="s">
        <v>501</v>
      </c>
      <c r="M222" s="27">
        <v>0.02</v>
      </c>
      <c r="N222" s="38">
        <f t="shared" si="11"/>
        <v>13.833333333333334</v>
      </c>
      <c r="O222" s="27">
        <v>12</v>
      </c>
      <c r="P222" s="26" t="s">
        <v>4</v>
      </c>
      <c r="Q222" s="27">
        <f t="shared" si="12"/>
        <v>166</v>
      </c>
    </row>
    <row r="223" spans="1:17" s="1" customFormat="1" ht="18" customHeight="1" x14ac:dyDescent="0.2">
      <c r="A223" s="89"/>
      <c r="B223" s="89"/>
      <c r="C223" s="89" t="s">
        <v>533</v>
      </c>
      <c r="D223" s="114" t="s">
        <v>367</v>
      </c>
      <c r="E223" s="112" t="s">
        <v>526</v>
      </c>
      <c r="F223" s="114" t="s">
        <v>368</v>
      </c>
      <c r="G223" s="114"/>
      <c r="H223" s="114"/>
      <c r="I223" s="114"/>
      <c r="J223" s="114"/>
      <c r="K223" s="34"/>
      <c r="L223" s="26"/>
      <c r="M223" s="27"/>
      <c r="N223" s="38"/>
      <c r="O223" s="27"/>
      <c r="P223" s="26"/>
      <c r="Q223" s="27"/>
    </row>
    <row r="224" spans="1:17" s="1" customFormat="1" ht="18" customHeight="1" x14ac:dyDescent="0.2">
      <c r="A224" s="89"/>
      <c r="B224" s="89"/>
      <c r="C224" s="89"/>
      <c r="D224" s="114"/>
      <c r="E224" s="112"/>
      <c r="F224" s="28" t="s">
        <v>19</v>
      </c>
      <c r="G224" s="114" t="s">
        <v>370</v>
      </c>
      <c r="H224" s="114"/>
      <c r="I224" s="114"/>
      <c r="J224" s="114"/>
      <c r="K224" s="27">
        <v>4.3999999999999997E-2</v>
      </c>
      <c r="L224" s="26" t="s">
        <v>521</v>
      </c>
      <c r="M224" s="27">
        <v>4.0000000000000001E-3</v>
      </c>
      <c r="N224" s="38">
        <f t="shared" si="11"/>
        <v>11</v>
      </c>
      <c r="O224" s="27">
        <f>9*12</f>
        <v>108</v>
      </c>
      <c r="P224" s="26" t="s">
        <v>125</v>
      </c>
      <c r="Q224" s="27">
        <f t="shared" si="12"/>
        <v>1188</v>
      </c>
    </row>
    <row r="225" spans="1:17" s="1" customFormat="1" ht="18" customHeight="1" x14ac:dyDescent="0.2">
      <c r="A225" s="89"/>
      <c r="B225" s="89"/>
      <c r="C225" s="89"/>
      <c r="D225" s="114"/>
      <c r="E225" s="112"/>
      <c r="F225" s="28" t="s">
        <v>22</v>
      </c>
      <c r="G225" s="114" t="s">
        <v>373</v>
      </c>
      <c r="H225" s="114"/>
      <c r="I225" s="114"/>
      <c r="J225" s="114"/>
      <c r="K225" s="34">
        <v>0.18</v>
      </c>
      <c r="L225" s="26" t="s">
        <v>501</v>
      </c>
      <c r="M225" s="27">
        <v>0.02</v>
      </c>
      <c r="N225" s="38">
        <f t="shared" si="11"/>
        <v>9</v>
      </c>
      <c r="O225" s="27">
        <f>2*12</f>
        <v>24</v>
      </c>
      <c r="P225" s="26" t="s">
        <v>4</v>
      </c>
      <c r="Q225" s="27">
        <f t="shared" si="12"/>
        <v>216</v>
      </c>
    </row>
    <row r="226" spans="1:17" s="1" customFormat="1" ht="34.5" customHeight="1" x14ac:dyDescent="0.2">
      <c r="A226" s="89"/>
      <c r="B226" s="89"/>
      <c r="C226" s="89"/>
      <c r="D226" s="114"/>
      <c r="E226" s="90" t="s">
        <v>530</v>
      </c>
      <c r="F226" s="114" t="s">
        <v>375</v>
      </c>
      <c r="G226" s="114"/>
      <c r="H226" s="114"/>
      <c r="I226" s="114"/>
      <c r="J226" s="114"/>
      <c r="K226" s="34"/>
      <c r="L226" s="26"/>
      <c r="M226" s="27"/>
      <c r="N226" s="38"/>
      <c r="O226" s="27"/>
      <c r="P226" s="26"/>
      <c r="Q226" s="27"/>
    </row>
    <row r="227" spans="1:17" s="1" customFormat="1" ht="18" customHeight="1" x14ac:dyDescent="0.2">
      <c r="A227" s="89"/>
      <c r="B227" s="89"/>
      <c r="C227" s="89"/>
      <c r="D227" s="114"/>
      <c r="E227" s="90"/>
      <c r="F227" s="28" t="s">
        <v>19</v>
      </c>
      <c r="G227" s="114" t="s">
        <v>376</v>
      </c>
      <c r="H227" s="114"/>
      <c r="I227" s="114"/>
      <c r="J227" s="114"/>
      <c r="K227" s="34">
        <v>3.3000000000000002E-2</v>
      </c>
      <c r="L227" s="26" t="s">
        <v>498</v>
      </c>
      <c r="M227" s="27">
        <f t="shared" ref="M227:M229" si="13">15/(1250*4)</f>
        <v>3.0000000000000001E-3</v>
      </c>
      <c r="N227" s="38">
        <f t="shared" si="11"/>
        <v>11</v>
      </c>
      <c r="O227" s="27">
        <v>1</v>
      </c>
      <c r="P227" s="26" t="s">
        <v>10</v>
      </c>
      <c r="Q227" s="27">
        <f t="shared" si="12"/>
        <v>11</v>
      </c>
    </row>
    <row r="228" spans="1:17" s="1" customFormat="1" ht="18" customHeight="1" x14ac:dyDescent="0.2">
      <c r="A228" s="98"/>
      <c r="B228" s="98"/>
      <c r="C228" s="98"/>
      <c r="D228" s="98"/>
      <c r="E228" s="90"/>
      <c r="F228" s="98" t="s">
        <v>22</v>
      </c>
      <c r="G228" s="114" t="s">
        <v>377</v>
      </c>
      <c r="H228" s="114"/>
      <c r="I228" s="114"/>
      <c r="J228" s="114"/>
      <c r="K228" s="34">
        <v>4.4999999999999998E-2</v>
      </c>
      <c r="L228" s="94" t="s">
        <v>498</v>
      </c>
      <c r="M228" s="96">
        <f t="shared" si="13"/>
        <v>3.0000000000000001E-3</v>
      </c>
      <c r="N228" s="38">
        <f t="shared" si="11"/>
        <v>15</v>
      </c>
      <c r="O228" s="96">
        <v>1</v>
      </c>
      <c r="P228" s="94" t="s">
        <v>378</v>
      </c>
      <c r="Q228" s="96">
        <f t="shared" si="12"/>
        <v>15</v>
      </c>
    </row>
    <row r="229" spans="1:17" s="1" customFormat="1" ht="33" customHeight="1" x14ac:dyDescent="0.2">
      <c r="A229" s="98"/>
      <c r="B229" s="98"/>
      <c r="C229" s="98"/>
      <c r="D229" s="98"/>
      <c r="E229" s="90"/>
      <c r="F229" s="98" t="s">
        <v>27</v>
      </c>
      <c r="G229" s="114" t="s">
        <v>379</v>
      </c>
      <c r="H229" s="114"/>
      <c r="I229" s="114"/>
      <c r="J229" s="114"/>
      <c r="K229" s="34">
        <v>2.4E-2</v>
      </c>
      <c r="L229" s="94" t="s">
        <v>498</v>
      </c>
      <c r="M229" s="27">
        <f t="shared" si="13"/>
        <v>3.0000000000000001E-3</v>
      </c>
      <c r="N229" s="38">
        <f t="shared" si="11"/>
        <v>8</v>
      </c>
      <c r="O229" s="96">
        <v>1</v>
      </c>
      <c r="P229" s="94" t="s">
        <v>380</v>
      </c>
      <c r="Q229" s="96">
        <f t="shared" si="12"/>
        <v>8</v>
      </c>
    </row>
    <row r="230" spans="1:17" s="1" customFormat="1" ht="18" customHeight="1" x14ac:dyDescent="0.2">
      <c r="A230" s="89"/>
      <c r="B230" s="89"/>
      <c r="C230" s="89"/>
      <c r="D230" s="89"/>
      <c r="E230" s="90"/>
      <c r="F230" s="28" t="s">
        <v>28</v>
      </c>
      <c r="G230" s="114" t="s">
        <v>381</v>
      </c>
      <c r="H230" s="114"/>
      <c r="I230" s="114"/>
      <c r="J230" s="114"/>
      <c r="K230" s="34">
        <v>0.12</v>
      </c>
      <c r="L230" s="26" t="s">
        <v>501</v>
      </c>
      <c r="M230" s="27">
        <v>0.02</v>
      </c>
      <c r="N230" s="38">
        <f t="shared" si="11"/>
        <v>6</v>
      </c>
      <c r="O230" s="27">
        <v>1</v>
      </c>
      <c r="P230" s="26" t="s">
        <v>4</v>
      </c>
      <c r="Q230" s="27">
        <f t="shared" si="12"/>
        <v>6</v>
      </c>
    </row>
    <row r="231" spans="1:17" s="1" customFormat="1" ht="18" customHeight="1" x14ac:dyDescent="0.2">
      <c r="A231" s="89"/>
      <c r="B231" s="89"/>
      <c r="C231" s="89"/>
      <c r="D231" s="89"/>
      <c r="E231" s="90"/>
      <c r="F231" s="28" t="s">
        <v>31</v>
      </c>
      <c r="G231" s="114" t="s">
        <v>382</v>
      </c>
      <c r="H231" s="114"/>
      <c r="I231" s="114"/>
      <c r="J231" s="114"/>
      <c r="K231" s="34">
        <v>0.11</v>
      </c>
      <c r="L231" s="26" t="s">
        <v>500</v>
      </c>
      <c r="M231" s="27">
        <v>0.01</v>
      </c>
      <c r="N231" s="38">
        <f t="shared" si="11"/>
        <v>11</v>
      </c>
      <c r="O231" s="27">
        <v>1</v>
      </c>
      <c r="P231" s="26" t="s">
        <v>10</v>
      </c>
      <c r="Q231" s="27">
        <f t="shared" si="12"/>
        <v>11</v>
      </c>
    </row>
    <row r="232" spans="1:17" s="1" customFormat="1" ht="33" customHeight="1" x14ac:dyDescent="0.2">
      <c r="A232" s="89"/>
      <c r="B232" s="89"/>
      <c r="C232" s="89"/>
      <c r="D232" s="89"/>
      <c r="E232" s="90"/>
      <c r="F232" s="28" t="s">
        <v>33</v>
      </c>
      <c r="G232" s="114" t="s">
        <v>383</v>
      </c>
      <c r="H232" s="114"/>
      <c r="I232" s="114"/>
      <c r="J232" s="114"/>
      <c r="K232" s="34">
        <v>7.0000000000000007E-2</v>
      </c>
      <c r="L232" s="26" t="s">
        <v>500</v>
      </c>
      <c r="M232" s="27">
        <v>0.01</v>
      </c>
      <c r="N232" s="38">
        <f t="shared" si="11"/>
        <v>7.0000000000000009</v>
      </c>
      <c r="O232" s="27">
        <v>1</v>
      </c>
      <c r="P232" s="26" t="s">
        <v>4</v>
      </c>
      <c r="Q232" s="27">
        <f t="shared" si="12"/>
        <v>7.0000000000000009</v>
      </c>
    </row>
    <row r="233" spans="1:17" s="1" customFormat="1" ht="18" customHeight="1" x14ac:dyDescent="0.2">
      <c r="A233" s="89"/>
      <c r="B233" s="89"/>
      <c r="C233" s="89"/>
      <c r="D233" s="89"/>
      <c r="E233" s="90"/>
      <c r="F233" s="28" t="s">
        <v>35</v>
      </c>
      <c r="G233" s="114" t="s">
        <v>384</v>
      </c>
      <c r="H233" s="114"/>
      <c r="I233" s="114"/>
      <c r="J233" s="114"/>
      <c r="K233" s="34">
        <v>0.22</v>
      </c>
      <c r="L233" s="26" t="s">
        <v>501</v>
      </c>
      <c r="M233" s="27">
        <v>0.02</v>
      </c>
      <c r="N233" s="38">
        <f t="shared" si="11"/>
        <v>11</v>
      </c>
      <c r="O233" s="27">
        <v>1</v>
      </c>
      <c r="P233" s="26" t="s">
        <v>4</v>
      </c>
      <c r="Q233" s="27">
        <f t="shared" si="12"/>
        <v>11</v>
      </c>
    </row>
    <row r="234" spans="1:17" s="1" customFormat="1" ht="18" customHeight="1" x14ac:dyDescent="0.2">
      <c r="A234" s="89"/>
      <c r="B234" s="89"/>
      <c r="C234" s="89"/>
      <c r="D234" s="89"/>
      <c r="E234" s="90"/>
      <c r="F234" s="28" t="s">
        <v>45</v>
      </c>
      <c r="G234" s="114" t="s">
        <v>463</v>
      </c>
      <c r="H234" s="114"/>
      <c r="I234" s="114"/>
      <c r="J234" s="114"/>
      <c r="K234" s="34">
        <v>1.2E-2</v>
      </c>
      <c r="L234" s="26" t="s">
        <v>498</v>
      </c>
      <c r="M234" s="27">
        <f>15/(1250*4)</f>
        <v>3.0000000000000001E-3</v>
      </c>
      <c r="N234" s="38">
        <f t="shared" si="11"/>
        <v>4</v>
      </c>
      <c r="O234" s="27">
        <v>1</v>
      </c>
      <c r="P234" s="26" t="s">
        <v>10</v>
      </c>
      <c r="Q234" s="27">
        <f t="shared" si="12"/>
        <v>4</v>
      </c>
    </row>
    <row r="235" spans="1:17" s="1" customFormat="1" ht="18" customHeight="1" x14ac:dyDescent="0.2">
      <c r="A235" s="89"/>
      <c r="B235" s="89"/>
      <c r="C235" s="116" t="s">
        <v>537</v>
      </c>
      <c r="D235" s="117" t="s">
        <v>402</v>
      </c>
      <c r="E235" s="7" t="s">
        <v>526</v>
      </c>
      <c r="F235" s="114" t="s">
        <v>464</v>
      </c>
      <c r="G235" s="114"/>
      <c r="H235" s="114"/>
      <c r="I235" s="114"/>
      <c r="J235" s="114"/>
      <c r="K235" s="34">
        <v>0.31</v>
      </c>
      <c r="L235" s="26" t="s">
        <v>500</v>
      </c>
      <c r="M235" s="27">
        <v>0.01</v>
      </c>
      <c r="N235" s="38">
        <f t="shared" si="11"/>
        <v>31</v>
      </c>
      <c r="O235" s="27">
        <v>24</v>
      </c>
      <c r="P235" s="26" t="s">
        <v>4</v>
      </c>
      <c r="Q235" s="27">
        <f t="shared" si="12"/>
        <v>744</v>
      </c>
    </row>
    <row r="236" spans="1:17" s="1" customFormat="1" ht="18" customHeight="1" x14ac:dyDescent="0.2">
      <c r="A236" s="89"/>
      <c r="B236" s="89"/>
      <c r="C236" s="116"/>
      <c r="D236" s="117"/>
      <c r="E236" s="112" t="s">
        <v>530</v>
      </c>
      <c r="F236" s="114" t="s">
        <v>9</v>
      </c>
      <c r="G236" s="114"/>
      <c r="H236" s="114"/>
      <c r="I236" s="114"/>
      <c r="J236" s="114"/>
      <c r="K236" s="34">
        <v>0.26</v>
      </c>
      <c r="L236" s="26" t="s">
        <v>501</v>
      </c>
      <c r="M236" s="27">
        <v>0.02</v>
      </c>
      <c r="N236" s="38">
        <f t="shared" si="11"/>
        <v>13</v>
      </c>
      <c r="O236" s="27"/>
      <c r="P236" s="26" t="s">
        <v>8</v>
      </c>
      <c r="Q236" s="27">
        <f t="shared" si="12"/>
        <v>0</v>
      </c>
    </row>
    <row r="237" spans="1:17" s="1" customFormat="1" ht="18" customHeight="1" x14ac:dyDescent="0.2">
      <c r="A237" s="89"/>
      <c r="B237" s="89"/>
      <c r="C237" s="116"/>
      <c r="D237" s="117"/>
      <c r="E237" s="112"/>
      <c r="F237" s="114"/>
      <c r="G237" s="114"/>
      <c r="H237" s="114"/>
      <c r="I237" s="114"/>
      <c r="J237" s="114"/>
      <c r="K237" s="34">
        <v>0.13</v>
      </c>
      <c r="L237" s="26" t="s">
        <v>500</v>
      </c>
      <c r="M237" s="27">
        <v>0.01</v>
      </c>
      <c r="N237" s="38">
        <f t="shared" si="11"/>
        <v>13</v>
      </c>
      <c r="O237" s="27"/>
      <c r="P237" s="26" t="s">
        <v>8</v>
      </c>
      <c r="Q237" s="27">
        <f t="shared" si="12"/>
        <v>0</v>
      </c>
    </row>
    <row r="238" spans="1:17" s="1" customFormat="1" ht="18" customHeight="1" x14ac:dyDescent="0.2">
      <c r="A238" s="89"/>
      <c r="B238" s="89"/>
      <c r="C238" s="89" t="s">
        <v>554</v>
      </c>
      <c r="D238" s="98" t="s">
        <v>406</v>
      </c>
      <c r="E238" s="90" t="s">
        <v>526</v>
      </c>
      <c r="F238" s="114" t="s">
        <v>407</v>
      </c>
      <c r="G238" s="114"/>
      <c r="H238" s="114"/>
      <c r="I238" s="114"/>
      <c r="J238" s="114"/>
      <c r="K238" s="34"/>
      <c r="L238" s="26"/>
      <c r="M238" s="27"/>
      <c r="N238" s="38"/>
      <c r="O238" s="27"/>
      <c r="P238" s="26"/>
      <c r="Q238" s="27"/>
    </row>
    <row r="239" spans="1:17" s="1" customFormat="1" ht="18" customHeight="1" x14ac:dyDescent="0.2">
      <c r="A239" s="98"/>
      <c r="B239" s="98"/>
      <c r="C239" s="98"/>
      <c r="D239" s="98"/>
      <c r="E239" s="90"/>
      <c r="F239" s="116" t="s">
        <v>19</v>
      </c>
      <c r="G239" s="114" t="s">
        <v>565</v>
      </c>
      <c r="H239" s="114"/>
      <c r="I239" s="114"/>
      <c r="J239" s="114"/>
      <c r="K239" s="34">
        <v>0.28000000000000003</v>
      </c>
      <c r="L239" s="94" t="s">
        <v>501</v>
      </c>
      <c r="M239" s="96">
        <v>0.02</v>
      </c>
      <c r="N239" s="38">
        <f t="shared" si="11"/>
        <v>14.000000000000002</v>
      </c>
      <c r="O239" s="96"/>
      <c r="P239" s="94" t="s">
        <v>519</v>
      </c>
      <c r="Q239" s="96">
        <f t="shared" si="12"/>
        <v>0</v>
      </c>
    </row>
    <row r="240" spans="1:17" s="1" customFormat="1" ht="18" customHeight="1" x14ac:dyDescent="0.2">
      <c r="A240" s="98"/>
      <c r="B240" s="98"/>
      <c r="C240" s="98"/>
      <c r="D240" s="98"/>
      <c r="E240" s="90"/>
      <c r="F240" s="116"/>
      <c r="G240" s="114"/>
      <c r="H240" s="114"/>
      <c r="I240" s="114"/>
      <c r="J240" s="114"/>
      <c r="K240" s="34">
        <v>0.14000000000000001</v>
      </c>
      <c r="L240" s="94" t="s">
        <v>500</v>
      </c>
      <c r="M240" s="96">
        <v>0.01</v>
      </c>
      <c r="N240" s="38">
        <f t="shared" si="11"/>
        <v>14.000000000000002</v>
      </c>
      <c r="O240" s="96"/>
      <c r="P240" s="94" t="s">
        <v>519</v>
      </c>
      <c r="Q240" s="96">
        <f t="shared" si="12"/>
        <v>0</v>
      </c>
    </row>
    <row r="241" spans="1:17" s="1" customFormat="1" ht="18" customHeight="1" x14ac:dyDescent="0.2">
      <c r="A241" s="98"/>
      <c r="B241" s="98"/>
      <c r="C241" s="98"/>
      <c r="D241" s="98"/>
      <c r="E241" s="90"/>
      <c r="F241" s="116"/>
      <c r="G241" s="114"/>
      <c r="H241" s="114"/>
      <c r="I241" s="114"/>
      <c r="J241" s="114"/>
      <c r="K241" s="34">
        <v>5.6000000000000001E-2</v>
      </c>
      <c r="L241" s="94" t="s">
        <v>499</v>
      </c>
      <c r="M241" s="96">
        <v>4.0000000000000001E-3</v>
      </c>
      <c r="N241" s="38">
        <f t="shared" si="11"/>
        <v>14</v>
      </c>
      <c r="O241" s="96"/>
      <c r="P241" s="94" t="s">
        <v>519</v>
      </c>
      <c r="Q241" s="96">
        <f t="shared" si="12"/>
        <v>0</v>
      </c>
    </row>
    <row r="242" spans="1:17" s="1" customFormat="1" ht="18" customHeight="1" x14ac:dyDescent="0.2">
      <c r="A242" s="100"/>
      <c r="B242" s="100"/>
      <c r="C242" s="100"/>
      <c r="D242" s="100"/>
      <c r="E242" s="91"/>
      <c r="F242" s="119"/>
      <c r="G242" s="115"/>
      <c r="H242" s="115"/>
      <c r="I242" s="115"/>
      <c r="J242" s="115"/>
      <c r="K242" s="92">
        <v>4.2000000000000003E-2</v>
      </c>
      <c r="L242" s="95" t="s">
        <v>498</v>
      </c>
      <c r="M242" s="97">
        <f>15/(1250*4)</f>
        <v>3.0000000000000001E-3</v>
      </c>
      <c r="N242" s="93">
        <f t="shared" si="11"/>
        <v>14</v>
      </c>
      <c r="O242" s="97"/>
      <c r="P242" s="95" t="s">
        <v>519</v>
      </c>
      <c r="Q242" s="97">
        <f t="shared" si="12"/>
        <v>0</v>
      </c>
    </row>
    <row r="243" spans="1:17" s="1" customFormat="1" ht="18" customHeight="1" x14ac:dyDescent="0.2">
      <c r="A243" s="89"/>
      <c r="B243" s="89"/>
      <c r="C243" s="89"/>
      <c r="D243" s="98"/>
      <c r="E243" s="90"/>
      <c r="F243" s="114" t="s">
        <v>22</v>
      </c>
      <c r="G243" s="114" t="s">
        <v>566</v>
      </c>
      <c r="H243" s="114"/>
      <c r="I243" s="114"/>
      <c r="J243" s="114"/>
      <c r="K243" s="34">
        <v>0.26</v>
      </c>
      <c r="L243" s="26" t="s">
        <v>501</v>
      </c>
      <c r="M243" s="27">
        <v>0.02</v>
      </c>
      <c r="N243" s="38">
        <f t="shared" si="11"/>
        <v>13</v>
      </c>
      <c r="O243" s="27"/>
      <c r="P243" s="26" t="s">
        <v>518</v>
      </c>
      <c r="Q243" s="27">
        <f t="shared" si="12"/>
        <v>0</v>
      </c>
    </row>
    <row r="244" spans="1:17" s="1" customFormat="1" ht="18" customHeight="1" x14ac:dyDescent="0.2">
      <c r="A244" s="89"/>
      <c r="B244" s="89"/>
      <c r="C244" s="89"/>
      <c r="D244" s="98"/>
      <c r="E244" s="90"/>
      <c r="F244" s="114"/>
      <c r="G244" s="114"/>
      <c r="H244" s="114"/>
      <c r="I244" s="114"/>
      <c r="J244" s="114"/>
      <c r="K244" s="34">
        <v>0.13</v>
      </c>
      <c r="L244" s="26" t="s">
        <v>500</v>
      </c>
      <c r="M244" s="27">
        <v>0.01</v>
      </c>
      <c r="N244" s="38">
        <f t="shared" si="11"/>
        <v>13</v>
      </c>
      <c r="O244" s="27"/>
      <c r="P244" s="26" t="s">
        <v>518</v>
      </c>
      <c r="Q244" s="27">
        <f t="shared" si="12"/>
        <v>0</v>
      </c>
    </row>
    <row r="245" spans="1:17" s="1" customFormat="1" ht="18" customHeight="1" x14ac:dyDescent="0.2">
      <c r="A245" s="89"/>
      <c r="B245" s="89"/>
      <c r="C245" s="89"/>
      <c r="D245" s="98"/>
      <c r="E245" s="90"/>
      <c r="F245" s="114"/>
      <c r="G245" s="114"/>
      <c r="H245" s="114"/>
      <c r="I245" s="114"/>
      <c r="J245" s="114"/>
      <c r="K245" s="34">
        <v>5.2000000000000005E-2</v>
      </c>
      <c r="L245" s="26" t="s">
        <v>499</v>
      </c>
      <c r="M245" s="27">
        <v>4.0000000000000001E-3</v>
      </c>
      <c r="N245" s="38">
        <f t="shared" si="11"/>
        <v>13</v>
      </c>
      <c r="O245" s="27"/>
      <c r="P245" s="26" t="s">
        <v>518</v>
      </c>
      <c r="Q245" s="27">
        <f t="shared" si="12"/>
        <v>0</v>
      </c>
    </row>
    <row r="246" spans="1:17" s="1" customFormat="1" ht="18" customHeight="1" x14ac:dyDescent="0.2">
      <c r="A246" s="89"/>
      <c r="B246" s="89"/>
      <c r="C246" s="89"/>
      <c r="D246" s="98"/>
      <c r="E246" s="90"/>
      <c r="F246" s="114"/>
      <c r="G246" s="114"/>
      <c r="H246" s="114"/>
      <c r="I246" s="114"/>
      <c r="J246" s="114"/>
      <c r="K246" s="34">
        <v>3.9E-2</v>
      </c>
      <c r="L246" s="26" t="s">
        <v>498</v>
      </c>
      <c r="M246" s="27">
        <f>15/(1250*4)</f>
        <v>3.0000000000000001E-3</v>
      </c>
      <c r="N246" s="38">
        <f t="shared" si="11"/>
        <v>13</v>
      </c>
      <c r="O246" s="27"/>
      <c r="P246" s="26" t="s">
        <v>518</v>
      </c>
      <c r="Q246" s="27">
        <f t="shared" si="12"/>
        <v>0</v>
      </c>
    </row>
    <row r="247" spans="1:17" s="1" customFormat="1" ht="18" customHeight="1" x14ac:dyDescent="0.2">
      <c r="A247" s="89"/>
      <c r="B247" s="89"/>
      <c r="C247" s="89"/>
      <c r="D247" s="89"/>
      <c r="E247" s="90"/>
      <c r="F247" s="116" t="s">
        <v>27</v>
      </c>
      <c r="G247" s="114" t="s">
        <v>567</v>
      </c>
      <c r="H247" s="114"/>
      <c r="I247" s="114"/>
      <c r="J247" s="114"/>
      <c r="K247" s="34">
        <v>0.38</v>
      </c>
      <c r="L247" s="26" t="s">
        <v>501</v>
      </c>
      <c r="M247" s="27">
        <v>0.02</v>
      </c>
      <c r="N247" s="38">
        <f t="shared" si="11"/>
        <v>19</v>
      </c>
      <c r="O247" s="27">
        <v>2</v>
      </c>
      <c r="P247" s="26" t="s">
        <v>517</v>
      </c>
      <c r="Q247" s="27">
        <f t="shared" si="12"/>
        <v>38</v>
      </c>
    </row>
    <row r="248" spans="1:17" s="1" customFormat="1" ht="18" customHeight="1" x14ac:dyDescent="0.2">
      <c r="A248" s="89"/>
      <c r="B248" s="89"/>
      <c r="C248" s="89"/>
      <c r="D248" s="89"/>
      <c r="E248" s="90"/>
      <c r="F248" s="116"/>
      <c r="G248" s="114"/>
      <c r="H248" s="114"/>
      <c r="I248" s="114"/>
      <c r="J248" s="114"/>
      <c r="K248" s="34">
        <v>0.19</v>
      </c>
      <c r="L248" s="26" t="s">
        <v>500</v>
      </c>
      <c r="M248" s="27">
        <v>0.01</v>
      </c>
      <c r="N248" s="38">
        <f t="shared" si="11"/>
        <v>19</v>
      </c>
      <c r="O248" s="27"/>
      <c r="P248" s="26" t="s">
        <v>517</v>
      </c>
      <c r="Q248" s="27">
        <f t="shared" si="12"/>
        <v>0</v>
      </c>
    </row>
    <row r="249" spans="1:17" s="1" customFormat="1" ht="18" customHeight="1" x14ac:dyDescent="0.2">
      <c r="A249" s="89"/>
      <c r="B249" s="89"/>
      <c r="C249" s="89"/>
      <c r="D249" s="89"/>
      <c r="E249" s="90"/>
      <c r="F249" s="116"/>
      <c r="G249" s="114"/>
      <c r="H249" s="114"/>
      <c r="I249" s="114"/>
      <c r="J249" s="114"/>
      <c r="K249" s="34">
        <v>7.5999999999999998E-2</v>
      </c>
      <c r="L249" s="26" t="s">
        <v>499</v>
      </c>
      <c r="M249" s="27">
        <v>4.0000000000000001E-3</v>
      </c>
      <c r="N249" s="38">
        <f t="shared" si="11"/>
        <v>19</v>
      </c>
      <c r="O249" s="27"/>
      <c r="P249" s="26" t="s">
        <v>517</v>
      </c>
      <c r="Q249" s="27">
        <f t="shared" si="12"/>
        <v>0</v>
      </c>
    </row>
    <row r="250" spans="1:17" s="1" customFormat="1" ht="18" customHeight="1" x14ac:dyDescent="0.2">
      <c r="A250" s="89"/>
      <c r="B250" s="89"/>
      <c r="C250" s="89"/>
      <c r="D250" s="89"/>
      <c r="E250" s="90"/>
      <c r="F250" s="116"/>
      <c r="G250" s="114"/>
      <c r="H250" s="114"/>
      <c r="I250" s="114"/>
      <c r="J250" s="114"/>
      <c r="K250" s="34">
        <v>5.7000000000000002E-2</v>
      </c>
      <c r="L250" s="26" t="s">
        <v>498</v>
      </c>
      <c r="M250" s="27">
        <f>15/(1250*4)</f>
        <v>3.0000000000000001E-3</v>
      </c>
      <c r="N250" s="38">
        <f t="shared" si="11"/>
        <v>19</v>
      </c>
      <c r="O250" s="27"/>
      <c r="P250" s="26" t="s">
        <v>517</v>
      </c>
      <c r="Q250" s="27">
        <f t="shared" si="12"/>
        <v>0</v>
      </c>
    </row>
    <row r="251" spans="1:17" s="1" customFormat="1" ht="18" customHeight="1" x14ac:dyDescent="0.2">
      <c r="A251" s="89"/>
      <c r="B251" s="89"/>
      <c r="C251" s="89"/>
      <c r="D251" s="89"/>
      <c r="E251" s="90"/>
      <c r="F251" s="116" t="s">
        <v>28</v>
      </c>
      <c r="G251" s="114" t="s">
        <v>568</v>
      </c>
      <c r="H251" s="114"/>
      <c r="I251" s="114"/>
      <c r="J251" s="114"/>
      <c r="K251" s="34">
        <v>0.26</v>
      </c>
      <c r="L251" s="26" t="s">
        <v>501</v>
      </c>
      <c r="M251" s="27">
        <v>0.02</v>
      </c>
      <c r="N251" s="38">
        <f t="shared" si="11"/>
        <v>13</v>
      </c>
      <c r="O251" s="27"/>
      <c r="P251" s="26" t="s">
        <v>298</v>
      </c>
      <c r="Q251" s="27">
        <f t="shared" si="12"/>
        <v>0</v>
      </c>
    </row>
    <row r="252" spans="1:17" s="1" customFormat="1" ht="18" customHeight="1" x14ac:dyDescent="0.2">
      <c r="A252" s="89"/>
      <c r="B252" s="89"/>
      <c r="C252" s="89"/>
      <c r="D252" s="89"/>
      <c r="E252" s="90"/>
      <c r="F252" s="116"/>
      <c r="G252" s="114"/>
      <c r="H252" s="114"/>
      <c r="I252" s="114"/>
      <c r="J252" s="114"/>
      <c r="K252" s="34">
        <v>0.13</v>
      </c>
      <c r="L252" s="26" t="s">
        <v>500</v>
      </c>
      <c r="M252" s="27">
        <v>0.01</v>
      </c>
      <c r="N252" s="38">
        <f t="shared" si="11"/>
        <v>13</v>
      </c>
      <c r="O252" s="27"/>
      <c r="P252" s="26" t="s">
        <v>298</v>
      </c>
      <c r="Q252" s="27">
        <f t="shared" si="12"/>
        <v>0</v>
      </c>
    </row>
    <row r="253" spans="1:17" s="1" customFormat="1" ht="18" customHeight="1" x14ac:dyDescent="0.2">
      <c r="A253" s="89"/>
      <c r="B253" s="89"/>
      <c r="C253" s="89"/>
      <c r="D253" s="89"/>
      <c r="E253" s="90"/>
      <c r="F253" s="116"/>
      <c r="G253" s="114"/>
      <c r="H253" s="114"/>
      <c r="I253" s="114"/>
      <c r="J253" s="114"/>
      <c r="K253" s="34">
        <v>5.2000000000000005E-2</v>
      </c>
      <c r="L253" s="26" t="s">
        <v>499</v>
      </c>
      <c r="M253" s="27">
        <v>4.0000000000000001E-3</v>
      </c>
      <c r="N253" s="38">
        <f t="shared" si="11"/>
        <v>13</v>
      </c>
      <c r="O253" s="27"/>
      <c r="P253" s="26" t="s">
        <v>298</v>
      </c>
      <c r="Q253" s="27">
        <f t="shared" si="12"/>
        <v>0</v>
      </c>
    </row>
    <row r="254" spans="1:17" s="1" customFormat="1" ht="18" customHeight="1" x14ac:dyDescent="0.2">
      <c r="A254" s="89"/>
      <c r="B254" s="89"/>
      <c r="C254" s="89"/>
      <c r="D254" s="89"/>
      <c r="E254" s="90"/>
      <c r="F254" s="116"/>
      <c r="G254" s="114"/>
      <c r="H254" s="114"/>
      <c r="I254" s="114"/>
      <c r="J254" s="114"/>
      <c r="K254" s="34">
        <v>3.9E-2</v>
      </c>
      <c r="L254" s="26" t="s">
        <v>498</v>
      </c>
      <c r="M254" s="27">
        <f>15/(1250*4)</f>
        <v>3.0000000000000001E-3</v>
      </c>
      <c r="N254" s="38">
        <f t="shared" si="11"/>
        <v>13</v>
      </c>
      <c r="O254" s="27"/>
      <c r="P254" s="26" t="s">
        <v>298</v>
      </c>
      <c r="Q254" s="27">
        <f t="shared" si="12"/>
        <v>0</v>
      </c>
    </row>
    <row r="255" spans="1:17" s="1" customFormat="1" ht="18" customHeight="1" x14ac:dyDescent="0.2">
      <c r="A255" s="89"/>
      <c r="B255" s="89"/>
      <c r="C255" s="89"/>
      <c r="D255" s="89"/>
      <c r="E255" s="90"/>
      <c r="F255" s="116" t="s">
        <v>31</v>
      </c>
      <c r="G255" s="114" t="s">
        <v>569</v>
      </c>
      <c r="H255" s="114"/>
      <c r="I255" s="114"/>
      <c r="J255" s="114"/>
      <c r="K255" s="34">
        <v>0.34</v>
      </c>
      <c r="L255" s="26" t="s">
        <v>501</v>
      </c>
      <c r="M255" s="27">
        <v>0.02</v>
      </c>
      <c r="N255" s="38">
        <f t="shared" ref="N255:N295" si="14">K255/M255</f>
        <v>17</v>
      </c>
      <c r="O255" s="27">
        <v>2</v>
      </c>
      <c r="P255" s="26" t="s">
        <v>516</v>
      </c>
      <c r="Q255" s="27">
        <f t="shared" si="12"/>
        <v>34</v>
      </c>
    </row>
    <row r="256" spans="1:17" s="1" customFormat="1" ht="18" customHeight="1" x14ac:dyDescent="0.2">
      <c r="A256" s="89"/>
      <c r="B256" s="89"/>
      <c r="C256" s="89"/>
      <c r="D256" s="89"/>
      <c r="E256" s="90"/>
      <c r="F256" s="116"/>
      <c r="G256" s="114"/>
      <c r="H256" s="114"/>
      <c r="I256" s="114"/>
      <c r="J256" s="114"/>
      <c r="K256" s="34">
        <v>0.17</v>
      </c>
      <c r="L256" s="26" t="s">
        <v>500</v>
      </c>
      <c r="M256" s="27">
        <v>0.01</v>
      </c>
      <c r="N256" s="38">
        <f t="shared" si="14"/>
        <v>17</v>
      </c>
      <c r="O256" s="27">
        <v>2</v>
      </c>
      <c r="P256" s="26" t="s">
        <v>516</v>
      </c>
      <c r="Q256" s="27">
        <f t="shared" si="12"/>
        <v>34</v>
      </c>
    </row>
    <row r="257" spans="1:17" s="1" customFormat="1" ht="18" customHeight="1" x14ac:dyDescent="0.2">
      <c r="A257" s="89"/>
      <c r="B257" s="89"/>
      <c r="C257" s="89"/>
      <c r="D257" s="89"/>
      <c r="E257" s="90"/>
      <c r="F257" s="116"/>
      <c r="G257" s="114"/>
      <c r="H257" s="114"/>
      <c r="I257" s="114"/>
      <c r="J257" s="114"/>
      <c r="K257" s="34">
        <v>6.8000000000000005E-2</v>
      </c>
      <c r="L257" s="26" t="s">
        <v>499</v>
      </c>
      <c r="M257" s="27">
        <v>4.0000000000000001E-3</v>
      </c>
      <c r="N257" s="38">
        <f t="shared" si="14"/>
        <v>17</v>
      </c>
      <c r="O257" s="27"/>
      <c r="P257" s="26" t="s">
        <v>516</v>
      </c>
      <c r="Q257" s="27">
        <f t="shared" si="12"/>
        <v>0</v>
      </c>
    </row>
    <row r="258" spans="1:17" s="1" customFormat="1" ht="18" customHeight="1" x14ac:dyDescent="0.2">
      <c r="A258" s="89"/>
      <c r="B258" s="89"/>
      <c r="C258" s="89"/>
      <c r="D258" s="89"/>
      <c r="E258" s="90"/>
      <c r="F258" s="116"/>
      <c r="G258" s="114"/>
      <c r="H258" s="114"/>
      <c r="I258" s="114"/>
      <c r="J258" s="114"/>
      <c r="K258" s="34">
        <v>5.1000000000000004E-2</v>
      </c>
      <c r="L258" s="26" t="s">
        <v>498</v>
      </c>
      <c r="M258" s="27">
        <f>15/(1250*4)</f>
        <v>3.0000000000000001E-3</v>
      </c>
      <c r="N258" s="38">
        <f t="shared" si="14"/>
        <v>17</v>
      </c>
      <c r="O258" s="27"/>
      <c r="P258" s="26" t="s">
        <v>516</v>
      </c>
      <c r="Q258" s="27">
        <f t="shared" si="12"/>
        <v>0</v>
      </c>
    </row>
    <row r="259" spans="1:17" s="1" customFormat="1" ht="18" customHeight="1" x14ac:dyDescent="0.2">
      <c r="A259" s="89"/>
      <c r="B259" s="89"/>
      <c r="C259" s="89"/>
      <c r="D259" s="89"/>
      <c r="E259" s="90"/>
      <c r="F259" s="89" t="s">
        <v>33</v>
      </c>
      <c r="G259" s="114" t="s">
        <v>570</v>
      </c>
      <c r="H259" s="114"/>
      <c r="I259" s="114"/>
      <c r="J259" s="114"/>
      <c r="K259" s="34">
        <v>0.24</v>
      </c>
      <c r="L259" s="87" t="s">
        <v>501</v>
      </c>
      <c r="M259" s="88">
        <v>0.02</v>
      </c>
      <c r="N259" s="38">
        <f t="shared" si="14"/>
        <v>12</v>
      </c>
      <c r="O259" s="88"/>
      <c r="P259" s="87" t="s">
        <v>515</v>
      </c>
      <c r="Q259" s="88">
        <f t="shared" si="12"/>
        <v>0</v>
      </c>
    </row>
    <row r="260" spans="1:17" s="1" customFormat="1" ht="18" customHeight="1" x14ac:dyDescent="0.2">
      <c r="A260" s="98"/>
      <c r="B260" s="98"/>
      <c r="C260" s="98"/>
      <c r="D260" s="98"/>
      <c r="E260" s="90"/>
      <c r="F260" s="98"/>
      <c r="G260" s="98"/>
      <c r="H260" s="98"/>
      <c r="I260" s="98"/>
      <c r="J260" s="98"/>
      <c r="K260" s="34">
        <v>0.12</v>
      </c>
      <c r="L260" s="94" t="s">
        <v>500</v>
      </c>
      <c r="M260" s="96">
        <v>0.01</v>
      </c>
      <c r="N260" s="38">
        <f t="shared" si="14"/>
        <v>12</v>
      </c>
      <c r="O260" s="6"/>
      <c r="P260" s="94" t="s">
        <v>515</v>
      </c>
      <c r="Q260" s="96">
        <f>O259*N260</f>
        <v>0</v>
      </c>
    </row>
    <row r="261" spans="1:17" s="1" customFormat="1" ht="18" customHeight="1" x14ac:dyDescent="0.2">
      <c r="A261" s="98"/>
      <c r="B261" s="98"/>
      <c r="C261" s="98"/>
      <c r="D261" s="98"/>
      <c r="E261" s="90"/>
      <c r="F261" s="98"/>
      <c r="G261" s="98"/>
      <c r="H261" s="98"/>
      <c r="I261" s="98"/>
      <c r="J261" s="98"/>
      <c r="K261" s="34">
        <v>4.8000000000000001E-2</v>
      </c>
      <c r="L261" s="94" t="s">
        <v>499</v>
      </c>
      <c r="M261" s="96">
        <v>4.0000000000000001E-3</v>
      </c>
      <c r="N261" s="38">
        <f t="shared" si="14"/>
        <v>12</v>
      </c>
      <c r="O261" s="96">
        <f>9*2</f>
        <v>18</v>
      </c>
      <c r="P261" s="94" t="s">
        <v>515</v>
      </c>
      <c r="Q261" s="96">
        <f t="shared" ref="Q261:Q307" si="15">O261*N261</f>
        <v>216</v>
      </c>
    </row>
    <row r="262" spans="1:17" s="1" customFormat="1" ht="18" customHeight="1" x14ac:dyDescent="0.2">
      <c r="A262" s="89"/>
      <c r="B262" s="89"/>
      <c r="C262" s="89"/>
      <c r="D262" s="89"/>
      <c r="E262" s="90"/>
      <c r="F262" s="89"/>
      <c r="G262" s="89"/>
      <c r="H262" s="89"/>
      <c r="I262" s="89"/>
      <c r="J262" s="89"/>
      <c r="K262" s="34">
        <v>3.6000000000000004E-2</v>
      </c>
      <c r="L262" s="26" t="s">
        <v>498</v>
      </c>
      <c r="M262" s="27">
        <f>15/(1250*4)</f>
        <v>3.0000000000000001E-3</v>
      </c>
      <c r="N262" s="38">
        <f t="shared" si="14"/>
        <v>12.000000000000002</v>
      </c>
      <c r="O262" s="27"/>
      <c r="P262" s="26" t="s">
        <v>515</v>
      </c>
      <c r="Q262" s="27">
        <f t="shared" si="15"/>
        <v>0</v>
      </c>
    </row>
    <row r="263" spans="1:17" s="1" customFormat="1" ht="17.100000000000001" customHeight="1" x14ac:dyDescent="0.2">
      <c r="A263" s="89"/>
      <c r="B263" s="89"/>
      <c r="C263" s="89"/>
      <c r="D263" s="89"/>
      <c r="E263" s="90"/>
      <c r="F263" s="116" t="s">
        <v>35</v>
      </c>
      <c r="G263" s="114" t="s">
        <v>571</v>
      </c>
      <c r="H263" s="114"/>
      <c r="I263" s="114"/>
      <c r="J263" s="114"/>
      <c r="K263" s="34">
        <v>0.4</v>
      </c>
      <c r="L263" s="26" t="s">
        <v>501</v>
      </c>
      <c r="M263" s="27">
        <v>0.02</v>
      </c>
      <c r="N263" s="38">
        <f t="shared" si="14"/>
        <v>20</v>
      </c>
      <c r="O263" s="27"/>
      <c r="P263" s="26" t="s">
        <v>514</v>
      </c>
      <c r="Q263" s="27">
        <f t="shared" si="15"/>
        <v>0</v>
      </c>
    </row>
    <row r="264" spans="1:17" s="1" customFormat="1" ht="17.100000000000001" customHeight="1" x14ac:dyDescent="0.2">
      <c r="A264" s="89"/>
      <c r="B264" s="89"/>
      <c r="C264" s="89"/>
      <c r="D264" s="89"/>
      <c r="E264" s="90"/>
      <c r="F264" s="116"/>
      <c r="G264" s="114"/>
      <c r="H264" s="114"/>
      <c r="I264" s="114"/>
      <c r="J264" s="114"/>
      <c r="K264" s="34">
        <v>0.2</v>
      </c>
      <c r="L264" s="26" t="s">
        <v>500</v>
      </c>
      <c r="M264" s="27">
        <v>0.01</v>
      </c>
      <c r="N264" s="38">
        <f t="shared" si="14"/>
        <v>20</v>
      </c>
      <c r="O264" s="27"/>
      <c r="P264" s="26" t="s">
        <v>514</v>
      </c>
      <c r="Q264" s="27">
        <f t="shared" si="15"/>
        <v>0</v>
      </c>
    </row>
    <row r="265" spans="1:17" s="1" customFormat="1" ht="17.100000000000001" customHeight="1" x14ac:dyDescent="0.2">
      <c r="A265" s="89"/>
      <c r="B265" s="89"/>
      <c r="C265" s="89"/>
      <c r="D265" s="89"/>
      <c r="E265" s="90"/>
      <c r="F265" s="116"/>
      <c r="G265" s="114"/>
      <c r="H265" s="114"/>
      <c r="I265" s="114"/>
      <c r="J265" s="114"/>
      <c r="K265" s="34">
        <v>0.08</v>
      </c>
      <c r="L265" s="26" t="s">
        <v>499</v>
      </c>
      <c r="M265" s="27">
        <v>4.0000000000000001E-3</v>
      </c>
      <c r="N265" s="38">
        <f t="shared" si="14"/>
        <v>20</v>
      </c>
      <c r="O265" s="27"/>
      <c r="P265" s="26" t="s">
        <v>514</v>
      </c>
      <c r="Q265" s="27">
        <f t="shared" si="15"/>
        <v>0</v>
      </c>
    </row>
    <row r="266" spans="1:17" s="1" customFormat="1" ht="17.100000000000001" customHeight="1" x14ac:dyDescent="0.2">
      <c r="A266" s="89"/>
      <c r="B266" s="89"/>
      <c r="C266" s="89"/>
      <c r="D266" s="89"/>
      <c r="E266" s="90"/>
      <c r="F266" s="116"/>
      <c r="G266" s="114"/>
      <c r="H266" s="114"/>
      <c r="I266" s="114"/>
      <c r="J266" s="114"/>
      <c r="K266" s="34">
        <v>0.06</v>
      </c>
      <c r="L266" s="26" t="s">
        <v>498</v>
      </c>
      <c r="M266" s="27">
        <f>15/(1250*4)</f>
        <v>3.0000000000000001E-3</v>
      </c>
      <c r="N266" s="38">
        <f t="shared" si="14"/>
        <v>20</v>
      </c>
      <c r="O266" s="27"/>
      <c r="P266" s="26" t="s">
        <v>514</v>
      </c>
      <c r="Q266" s="27">
        <f t="shared" si="15"/>
        <v>0</v>
      </c>
    </row>
    <row r="267" spans="1:17" s="1" customFormat="1" ht="17.100000000000001" customHeight="1" x14ac:dyDescent="0.2">
      <c r="A267" s="89"/>
      <c r="B267" s="89"/>
      <c r="C267" s="89"/>
      <c r="D267" s="89"/>
      <c r="E267" s="90"/>
      <c r="F267" s="116" t="s">
        <v>45</v>
      </c>
      <c r="G267" s="114" t="s">
        <v>572</v>
      </c>
      <c r="H267" s="114"/>
      <c r="I267" s="114"/>
      <c r="J267" s="114"/>
      <c r="K267" s="34">
        <v>0.32</v>
      </c>
      <c r="L267" s="26" t="s">
        <v>501</v>
      </c>
      <c r="M267" s="27">
        <v>0.02</v>
      </c>
      <c r="N267" s="38">
        <f t="shared" si="14"/>
        <v>16</v>
      </c>
      <c r="O267" s="27"/>
      <c r="P267" s="26" t="s">
        <v>388</v>
      </c>
      <c r="Q267" s="27">
        <f t="shared" si="15"/>
        <v>0</v>
      </c>
    </row>
    <row r="268" spans="1:17" s="1" customFormat="1" ht="17.100000000000001" customHeight="1" x14ac:dyDescent="0.2">
      <c r="A268" s="89"/>
      <c r="B268" s="89"/>
      <c r="C268" s="89"/>
      <c r="D268" s="89"/>
      <c r="E268" s="90"/>
      <c r="F268" s="116"/>
      <c r="G268" s="114"/>
      <c r="H268" s="114"/>
      <c r="I268" s="114"/>
      <c r="J268" s="114"/>
      <c r="K268" s="34">
        <v>0.16</v>
      </c>
      <c r="L268" s="26" t="s">
        <v>500</v>
      </c>
      <c r="M268" s="27">
        <v>0.01</v>
      </c>
      <c r="N268" s="38">
        <f t="shared" si="14"/>
        <v>16</v>
      </c>
      <c r="O268" s="27"/>
      <c r="P268" s="26" t="s">
        <v>388</v>
      </c>
      <c r="Q268" s="27">
        <f t="shared" si="15"/>
        <v>0</v>
      </c>
    </row>
    <row r="269" spans="1:17" s="1" customFormat="1" ht="17.100000000000001" customHeight="1" x14ac:dyDescent="0.2">
      <c r="A269" s="89"/>
      <c r="B269" s="89"/>
      <c r="C269" s="89"/>
      <c r="D269" s="89"/>
      <c r="E269" s="90"/>
      <c r="F269" s="116"/>
      <c r="G269" s="114"/>
      <c r="H269" s="114"/>
      <c r="I269" s="114"/>
      <c r="J269" s="114"/>
      <c r="K269" s="34">
        <v>6.4000000000000001E-2</v>
      </c>
      <c r="L269" s="26" t="s">
        <v>499</v>
      </c>
      <c r="M269" s="27">
        <v>4.0000000000000001E-3</v>
      </c>
      <c r="N269" s="38">
        <f t="shared" si="14"/>
        <v>16</v>
      </c>
      <c r="O269" s="27"/>
      <c r="P269" s="26" t="s">
        <v>388</v>
      </c>
      <c r="Q269" s="27">
        <f t="shared" si="15"/>
        <v>0</v>
      </c>
    </row>
    <row r="270" spans="1:17" s="1" customFormat="1" ht="17.100000000000001" customHeight="1" x14ac:dyDescent="0.2">
      <c r="A270" s="89"/>
      <c r="B270" s="89"/>
      <c r="C270" s="89"/>
      <c r="D270" s="89"/>
      <c r="E270" s="90"/>
      <c r="F270" s="116"/>
      <c r="G270" s="114"/>
      <c r="H270" s="114"/>
      <c r="I270" s="114"/>
      <c r="J270" s="114"/>
      <c r="K270" s="34">
        <v>4.8000000000000001E-2</v>
      </c>
      <c r="L270" s="26" t="s">
        <v>498</v>
      </c>
      <c r="M270" s="27">
        <f>15/(1250*4)</f>
        <v>3.0000000000000001E-3</v>
      </c>
      <c r="N270" s="38">
        <f t="shared" si="14"/>
        <v>16</v>
      </c>
      <c r="O270" s="27"/>
      <c r="P270" s="26" t="s">
        <v>388</v>
      </c>
      <c r="Q270" s="27">
        <f t="shared" si="15"/>
        <v>0</v>
      </c>
    </row>
    <row r="271" spans="1:17" s="1" customFormat="1" ht="17.100000000000001" customHeight="1" x14ac:dyDescent="0.2">
      <c r="A271" s="89"/>
      <c r="B271" s="89"/>
      <c r="C271" s="89"/>
      <c r="D271" s="89"/>
      <c r="E271" s="90"/>
      <c r="F271" s="116" t="s">
        <v>47</v>
      </c>
      <c r="G271" s="114" t="s">
        <v>573</v>
      </c>
      <c r="H271" s="114"/>
      <c r="I271" s="114"/>
      <c r="J271" s="114"/>
      <c r="K271" s="34">
        <v>0.26</v>
      </c>
      <c r="L271" s="26" t="s">
        <v>501</v>
      </c>
      <c r="M271" s="27">
        <v>0.02</v>
      </c>
      <c r="N271" s="38">
        <f t="shared" si="14"/>
        <v>13</v>
      </c>
      <c r="O271" s="27"/>
      <c r="P271" s="26" t="s">
        <v>513</v>
      </c>
      <c r="Q271" s="27">
        <f t="shared" si="15"/>
        <v>0</v>
      </c>
    </row>
    <row r="272" spans="1:17" s="1" customFormat="1" ht="17.100000000000001" customHeight="1" x14ac:dyDescent="0.2">
      <c r="A272" s="89"/>
      <c r="B272" s="89"/>
      <c r="C272" s="89"/>
      <c r="D272" s="89"/>
      <c r="E272" s="90"/>
      <c r="F272" s="116"/>
      <c r="G272" s="114"/>
      <c r="H272" s="114"/>
      <c r="I272" s="114"/>
      <c r="J272" s="114"/>
      <c r="K272" s="34">
        <v>0.13</v>
      </c>
      <c r="L272" s="26" t="s">
        <v>500</v>
      </c>
      <c r="M272" s="27">
        <v>0.01</v>
      </c>
      <c r="N272" s="38">
        <f t="shared" si="14"/>
        <v>13</v>
      </c>
      <c r="O272" s="27"/>
      <c r="P272" s="26" t="s">
        <v>513</v>
      </c>
      <c r="Q272" s="27">
        <f t="shared" si="15"/>
        <v>0</v>
      </c>
    </row>
    <row r="273" spans="1:17" s="1" customFormat="1" ht="17.100000000000001" customHeight="1" x14ac:dyDescent="0.2">
      <c r="A273" s="89"/>
      <c r="B273" s="89"/>
      <c r="C273" s="89"/>
      <c r="D273" s="89"/>
      <c r="E273" s="90"/>
      <c r="F273" s="116"/>
      <c r="G273" s="114"/>
      <c r="H273" s="114"/>
      <c r="I273" s="114"/>
      <c r="J273" s="114"/>
      <c r="K273" s="34">
        <v>5.2000000000000005E-2</v>
      </c>
      <c r="L273" s="26" t="s">
        <v>499</v>
      </c>
      <c r="M273" s="27">
        <v>4.0000000000000001E-3</v>
      </c>
      <c r="N273" s="38">
        <f t="shared" si="14"/>
        <v>13</v>
      </c>
      <c r="O273" s="27"/>
      <c r="P273" s="26" t="s">
        <v>513</v>
      </c>
      <c r="Q273" s="27">
        <f t="shared" si="15"/>
        <v>0</v>
      </c>
    </row>
    <row r="274" spans="1:17" s="1" customFormat="1" ht="17.100000000000001" customHeight="1" x14ac:dyDescent="0.2">
      <c r="A274" s="89"/>
      <c r="B274" s="89"/>
      <c r="C274" s="89"/>
      <c r="D274" s="89"/>
      <c r="E274" s="90"/>
      <c r="F274" s="116"/>
      <c r="G274" s="114"/>
      <c r="H274" s="114"/>
      <c r="I274" s="114"/>
      <c r="J274" s="114"/>
      <c r="K274" s="34">
        <v>3.9E-2</v>
      </c>
      <c r="L274" s="26" t="s">
        <v>498</v>
      </c>
      <c r="M274" s="27">
        <f>15/(1250*4)</f>
        <v>3.0000000000000001E-3</v>
      </c>
      <c r="N274" s="38">
        <f t="shared" si="14"/>
        <v>13</v>
      </c>
      <c r="O274" s="27"/>
      <c r="P274" s="26" t="s">
        <v>513</v>
      </c>
      <c r="Q274" s="27">
        <f t="shared" si="15"/>
        <v>0</v>
      </c>
    </row>
    <row r="275" spans="1:17" s="1" customFormat="1" ht="17.100000000000001" customHeight="1" x14ac:dyDescent="0.2">
      <c r="A275" s="89"/>
      <c r="B275" s="89"/>
      <c r="C275" s="89"/>
      <c r="D275" s="89"/>
      <c r="E275" s="90"/>
      <c r="F275" s="116" t="s">
        <v>49</v>
      </c>
      <c r="G275" s="114" t="s">
        <v>574</v>
      </c>
      <c r="H275" s="114"/>
      <c r="I275" s="114"/>
      <c r="J275" s="114"/>
      <c r="K275" s="34">
        <v>0.22</v>
      </c>
      <c r="L275" s="26" t="s">
        <v>501</v>
      </c>
      <c r="M275" s="27">
        <v>0.02</v>
      </c>
      <c r="N275" s="38">
        <f t="shared" si="14"/>
        <v>11</v>
      </c>
      <c r="O275" s="27"/>
      <c r="P275" s="26" t="s">
        <v>512</v>
      </c>
      <c r="Q275" s="27">
        <f t="shared" si="15"/>
        <v>0</v>
      </c>
    </row>
    <row r="276" spans="1:17" s="1" customFormat="1" ht="17.100000000000001" customHeight="1" x14ac:dyDescent="0.2">
      <c r="A276" s="89"/>
      <c r="B276" s="89"/>
      <c r="C276" s="89"/>
      <c r="D276" s="89"/>
      <c r="E276" s="90"/>
      <c r="F276" s="116"/>
      <c r="G276" s="114"/>
      <c r="H276" s="114"/>
      <c r="I276" s="114"/>
      <c r="J276" s="114"/>
      <c r="K276" s="34">
        <v>0.11</v>
      </c>
      <c r="L276" s="26" t="s">
        <v>500</v>
      </c>
      <c r="M276" s="27">
        <v>0.01</v>
      </c>
      <c r="N276" s="38">
        <f t="shared" si="14"/>
        <v>11</v>
      </c>
      <c r="O276" s="27"/>
      <c r="P276" s="26" t="s">
        <v>512</v>
      </c>
      <c r="Q276" s="27">
        <f t="shared" si="15"/>
        <v>0</v>
      </c>
    </row>
    <row r="277" spans="1:17" s="1" customFormat="1" ht="17.100000000000001" customHeight="1" x14ac:dyDescent="0.2">
      <c r="A277" s="89"/>
      <c r="B277" s="89"/>
      <c r="C277" s="89"/>
      <c r="D277" s="89"/>
      <c r="E277" s="90"/>
      <c r="F277" s="116"/>
      <c r="G277" s="114"/>
      <c r="H277" s="114"/>
      <c r="I277" s="114"/>
      <c r="J277" s="114"/>
      <c r="K277" s="34">
        <v>4.3999999999999997E-2</v>
      </c>
      <c r="L277" s="26" t="s">
        <v>499</v>
      </c>
      <c r="M277" s="27">
        <v>4.0000000000000001E-3</v>
      </c>
      <c r="N277" s="38">
        <f t="shared" si="14"/>
        <v>11</v>
      </c>
      <c r="O277" s="27"/>
      <c r="P277" s="26" t="s">
        <v>512</v>
      </c>
      <c r="Q277" s="27">
        <f t="shared" si="15"/>
        <v>0</v>
      </c>
    </row>
    <row r="278" spans="1:17" s="1" customFormat="1" ht="17.100000000000001" customHeight="1" x14ac:dyDescent="0.2">
      <c r="A278" s="89"/>
      <c r="B278" s="89"/>
      <c r="C278" s="89"/>
      <c r="D278" s="89"/>
      <c r="E278" s="90"/>
      <c r="F278" s="116"/>
      <c r="G278" s="114"/>
      <c r="H278" s="114"/>
      <c r="I278" s="114"/>
      <c r="J278" s="114"/>
      <c r="K278" s="34">
        <v>3.3000000000000002E-2</v>
      </c>
      <c r="L278" s="26" t="s">
        <v>498</v>
      </c>
      <c r="M278" s="27">
        <f>15/(1250*4)</f>
        <v>3.0000000000000001E-3</v>
      </c>
      <c r="N278" s="38">
        <f t="shared" si="14"/>
        <v>11</v>
      </c>
      <c r="O278" s="27"/>
      <c r="P278" s="26" t="s">
        <v>512</v>
      </c>
      <c r="Q278" s="27">
        <f t="shared" si="15"/>
        <v>0</v>
      </c>
    </row>
    <row r="279" spans="1:17" s="1" customFormat="1" ht="17.100000000000001" customHeight="1" x14ac:dyDescent="0.2">
      <c r="A279" s="89"/>
      <c r="B279" s="89"/>
      <c r="C279" s="89"/>
      <c r="D279" s="89"/>
      <c r="E279" s="90" t="s">
        <v>530</v>
      </c>
      <c r="F279" s="114" t="s">
        <v>420</v>
      </c>
      <c r="G279" s="114"/>
      <c r="H279" s="114"/>
      <c r="I279" s="114"/>
      <c r="J279" s="114"/>
      <c r="K279" s="34"/>
      <c r="L279" s="26"/>
      <c r="M279" s="27"/>
      <c r="N279" s="38"/>
      <c r="O279" s="27"/>
      <c r="P279" s="26"/>
      <c r="Q279" s="27"/>
    </row>
    <row r="280" spans="1:17" s="1" customFormat="1" ht="17.100000000000001" customHeight="1" x14ac:dyDescent="0.2">
      <c r="A280" s="100"/>
      <c r="B280" s="100"/>
      <c r="C280" s="100"/>
      <c r="D280" s="100"/>
      <c r="E280" s="91"/>
      <c r="F280" s="100"/>
      <c r="G280" s="115" t="s">
        <v>564</v>
      </c>
      <c r="H280" s="115"/>
      <c r="I280" s="115"/>
      <c r="J280" s="115"/>
      <c r="K280" s="92">
        <v>0.4</v>
      </c>
      <c r="L280" s="95" t="s">
        <v>501</v>
      </c>
      <c r="M280" s="97">
        <v>0.02</v>
      </c>
      <c r="N280" s="93">
        <f t="shared" si="14"/>
        <v>20</v>
      </c>
      <c r="O280" s="97"/>
      <c r="P280" s="95" t="s">
        <v>4</v>
      </c>
      <c r="Q280" s="97">
        <f t="shared" si="15"/>
        <v>0</v>
      </c>
    </row>
    <row r="281" spans="1:17" s="1" customFormat="1" ht="17.100000000000001" customHeight="1" x14ac:dyDescent="0.2">
      <c r="A281" s="89"/>
      <c r="B281" s="89"/>
      <c r="C281" s="89"/>
      <c r="D281" s="89"/>
      <c r="E281" s="90"/>
      <c r="F281" s="98"/>
      <c r="G281" s="98"/>
      <c r="H281" s="98"/>
      <c r="I281" s="98"/>
      <c r="J281" s="98"/>
      <c r="K281" s="34">
        <v>0.2</v>
      </c>
      <c r="L281" s="26" t="s">
        <v>500</v>
      </c>
      <c r="M281" s="27">
        <v>0.01</v>
      </c>
      <c r="N281" s="38">
        <f t="shared" si="14"/>
        <v>20</v>
      </c>
      <c r="O281" s="27">
        <v>2</v>
      </c>
      <c r="P281" s="26" t="s">
        <v>4</v>
      </c>
      <c r="Q281" s="27">
        <f t="shared" si="15"/>
        <v>40</v>
      </c>
    </row>
    <row r="282" spans="1:17" s="1" customFormat="1" ht="17.100000000000001" customHeight="1" x14ac:dyDescent="0.2">
      <c r="A282" s="89"/>
      <c r="B282" s="89"/>
      <c r="C282" s="89"/>
      <c r="D282" s="89"/>
      <c r="E282" s="90"/>
      <c r="F282" s="98"/>
      <c r="G282" s="98"/>
      <c r="H282" s="98"/>
      <c r="I282" s="98"/>
      <c r="J282" s="98"/>
      <c r="K282" s="34">
        <v>0.08</v>
      </c>
      <c r="L282" s="26" t="s">
        <v>499</v>
      </c>
      <c r="M282" s="27">
        <v>4.0000000000000001E-3</v>
      </c>
      <c r="N282" s="38">
        <f t="shared" si="14"/>
        <v>20</v>
      </c>
      <c r="O282" s="27">
        <v>1</v>
      </c>
      <c r="P282" s="26" t="s">
        <v>4</v>
      </c>
      <c r="Q282" s="27">
        <f t="shared" si="15"/>
        <v>20</v>
      </c>
    </row>
    <row r="283" spans="1:17" s="1" customFormat="1" ht="17.100000000000001" customHeight="1" x14ac:dyDescent="0.2">
      <c r="A283" s="89"/>
      <c r="B283" s="89"/>
      <c r="C283" s="89"/>
      <c r="D283" s="89"/>
      <c r="E283" s="90"/>
      <c r="F283" s="98"/>
      <c r="G283" s="98"/>
      <c r="H283" s="98"/>
      <c r="I283" s="98"/>
      <c r="J283" s="98"/>
      <c r="K283" s="34">
        <v>0.06</v>
      </c>
      <c r="L283" s="26" t="s">
        <v>498</v>
      </c>
      <c r="M283" s="27">
        <f>15/(1250*4)</f>
        <v>3.0000000000000001E-3</v>
      </c>
      <c r="N283" s="38">
        <f t="shared" si="14"/>
        <v>20</v>
      </c>
      <c r="O283" s="27">
        <v>1</v>
      </c>
      <c r="P283" s="26" t="s">
        <v>4</v>
      </c>
      <c r="Q283" s="27">
        <f t="shared" si="15"/>
        <v>20</v>
      </c>
    </row>
    <row r="284" spans="1:17" s="1" customFormat="1" ht="17.100000000000001" customHeight="1" x14ac:dyDescent="0.2">
      <c r="A284" s="96" t="s">
        <v>542</v>
      </c>
      <c r="B284" s="114" t="s">
        <v>639</v>
      </c>
      <c r="C284" s="116" t="s">
        <v>12</v>
      </c>
      <c r="D284" s="114" t="s">
        <v>583</v>
      </c>
      <c r="E284" s="114" t="s">
        <v>575</v>
      </c>
      <c r="F284" s="114"/>
      <c r="G284" s="114"/>
      <c r="H284" s="114"/>
      <c r="I284" s="114"/>
      <c r="J284" s="114"/>
      <c r="K284" s="34"/>
      <c r="L284" s="26"/>
      <c r="M284" s="27"/>
      <c r="N284" s="38"/>
      <c r="O284" s="27"/>
      <c r="P284" s="26"/>
      <c r="Q284" s="27"/>
    </row>
    <row r="285" spans="1:17" s="1" customFormat="1" ht="17.100000000000001" customHeight="1" x14ac:dyDescent="0.2">
      <c r="A285" s="89"/>
      <c r="B285" s="114"/>
      <c r="C285" s="116"/>
      <c r="D285" s="114"/>
      <c r="E285" s="114"/>
      <c r="F285" s="114"/>
      <c r="G285" s="114"/>
      <c r="H285" s="114"/>
      <c r="I285" s="114"/>
      <c r="J285" s="114"/>
      <c r="K285" s="34">
        <v>0.38</v>
      </c>
      <c r="L285" s="26" t="s">
        <v>501</v>
      </c>
      <c r="M285" s="27">
        <v>0.02</v>
      </c>
      <c r="N285" s="38">
        <f t="shared" si="14"/>
        <v>19</v>
      </c>
      <c r="O285" s="27">
        <v>1</v>
      </c>
      <c r="P285" s="26" t="s">
        <v>4</v>
      </c>
      <c r="Q285" s="27">
        <f t="shared" si="15"/>
        <v>19</v>
      </c>
    </row>
    <row r="286" spans="1:17" s="1" customFormat="1" ht="17.100000000000001" customHeight="1" x14ac:dyDescent="0.2">
      <c r="A286" s="89"/>
      <c r="B286" s="114"/>
      <c r="C286" s="116"/>
      <c r="D286" s="114"/>
      <c r="E286" s="114"/>
      <c r="F286" s="114"/>
      <c r="G286" s="114"/>
      <c r="H286" s="114"/>
      <c r="I286" s="114"/>
      <c r="J286" s="114"/>
      <c r="K286" s="34">
        <v>0.19</v>
      </c>
      <c r="L286" s="26" t="s">
        <v>500</v>
      </c>
      <c r="M286" s="27">
        <v>0.01</v>
      </c>
      <c r="N286" s="38">
        <f t="shared" si="14"/>
        <v>19</v>
      </c>
      <c r="O286" s="27">
        <v>1</v>
      </c>
      <c r="P286" s="26" t="s">
        <v>4</v>
      </c>
      <c r="Q286" s="27">
        <f t="shared" si="15"/>
        <v>19</v>
      </c>
    </row>
    <row r="287" spans="1:17" s="1" customFormat="1" ht="17.100000000000001" customHeight="1" x14ac:dyDescent="0.2">
      <c r="A287" s="89"/>
      <c r="B287" s="114"/>
      <c r="C287" s="116"/>
      <c r="D287" s="114"/>
      <c r="E287" s="114"/>
      <c r="F287" s="114"/>
      <c r="G287" s="114"/>
      <c r="H287" s="114"/>
      <c r="I287" s="114"/>
      <c r="J287" s="114"/>
      <c r="K287" s="34">
        <v>7.5999999999999998E-2</v>
      </c>
      <c r="L287" s="26" t="s">
        <v>499</v>
      </c>
      <c r="M287" s="27">
        <v>4.0000000000000001E-3</v>
      </c>
      <c r="N287" s="38">
        <f t="shared" si="14"/>
        <v>19</v>
      </c>
      <c r="O287" s="27"/>
      <c r="P287" s="26" t="s">
        <v>4</v>
      </c>
      <c r="Q287" s="27">
        <f t="shared" si="15"/>
        <v>0</v>
      </c>
    </row>
    <row r="288" spans="1:17" s="1" customFormat="1" ht="17.100000000000001" customHeight="1" x14ac:dyDescent="0.2">
      <c r="A288" s="89"/>
      <c r="B288" s="114"/>
      <c r="C288" s="116" t="s">
        <v>525</v>
      </c>
      <c r="D288" s="114" t="s">
        <v>582</v>
      </c>
      <c r="E288" s="114" t="s">
        <v>622</v>
      </c>
      <c r="F288" s="114"/>
      <c r="G288" s="114"/>
      <c r="H288" s="114"/>
      <c r="I288" s="114"/>
      <c r="J288" s="114"/>
      <c r="K288" s="34">
        <v>0.54</v>
      </c>
      <c r="L288" s="26" t="s">
        <v>501</v>
      </c>
      <c r="M288" s="27">
        <v>0.02</v>
      </c>
      <c r="N288" s="38">
        <f t="shared" si="14"/>
        <v>27</v>
      </c>
      <c r="O288" s="27">
        <v>2</v>
      </c>
      <c r="P288" s="26" t="s">
        <v>4</v>
      </c>
      <c r="Q288" s="27">
        <f t="shared" si="15"/>
        <v>54</v>
      </c>
    </row>
    <row r="289" spans="1:17" s="1" customFormat="1" ht="17.100000000000001" customHeight="1" x14ac:dyDescent="0.2">
      <c r="A289" s="89"/>
      <c r="B289" s="89"/>
      <c r="C289" s="116"/>
      <c r="D289" s="114"/>
      <c r="E289" s="114"/>
      <c r="F289" s="114"/>
      <c r="G289" s="114"/>
      <c r="H289" s="114"/>
      <c r="I289" s="114"/>
      <c r="J289" s="114"/>
      <c r="K289" s="34">
        <v>0.27</v>
      </c>
      <c r="L289" s="26" t="s">
        <v>500</v>
      </c>
      <c r="M289" s="27">
        <v>0.01</v>
      </c>
      <c r="N289" s="38">
        <f t="shared" si="14"/>
        <v>27</v>
      </c>
      <c r="O289" s="27">
        <v>1</v>
      </c>
      <c r="P289" s="26" t="s">
        <v>4</v>
      </c>
      <c r="Q289" s="27">
        <f t="shared" si="15"/>
        <v>27</v>
      </c>
    </row>
    <row r="290" spans="1:17" s="1" customFormat="1" ht="17.100000000000001" customHeight="1" x14ac:dyDescent="0.2">
      <c r="A290" s="89"/>
      <c r="B290" s="89"/>
      <c r="C290" s="116"/>
      <c r="D290" s="114"/>
      <c r="E290" s="114"/>
      <c r="F290" s="114"/>
      <c r="G290" s="114"/>
      <c r="H290" s="114"/>
      <c r="I290" s="114"/>
      <c r="J290" s="114"/>
      <c r="K290" s="34">
        <v>0.108</v>
      </c>
      <c r="L290" s="26" t="s">
        <v>499</v>
      </c>
      <c r="M290" s="27">
        <v>4.0000000000000001E-3</v>
      </c>
      <c r="N290" s="38">
        <f t="shared" si="14"/>
        <v>27</v>
      </c>
      <c r="O290" s="27"/>
      <c r="P290" s="26" t="s">
        <v>4</v>
      </c>
      <c r="Q290" s="27">
        <f t="shared" si="15"/>
        <v>0</v>
      </c>
    </row>
    <row r="291" spans="1:17" s="1" customFormat="1" ht="17.100000000000001" customHeight="1" x14ac:dyDescent="0.2">
      <c r="A291" s="89"/>
      <c r="B291" s="89"/>
      <c r="C291" s="89" t="s">
        <v>529</v>
      </c>
      <c r="D291" s="114" t="s">
        <v>581</v>
      </c>
      <c r="E291" s="114" t="s">
        <v>576</v>
      </c>
      <c r="F291" s="114"/>
      <c r="G291" s="114"/>
      <c r="H291" s="114"/>
      <c r="I291" s="114"/>
      <c r="J291" s="114"/>
      <c r="K291" s="34">
        <v>0.4</v>
      </c>
      <c r="L291" s="87" t="s">
        <v>501</v>
      </c>
      <c r="M291" s="88">
        <v>0.02</v>
      </c>
      <c r="N291" s="38">
        <f t="shared" si="14"/>
        <v>20</v>
      </c>
      <c r="O291" s="88">
        <v>2</v>
      </c>
      <c r="P291" s="87" t="s">
        <v>4</v>
      </c>
      <c r="Q291" s="88">
        <f t="shared" si="15"/>
        <v>40</v>
      </c>
    </row>
    <row r="292" spans="1:17" s="1" customFormat="1" ht="17.100000000000001" customHeight="1" x14ac:dyDescent="0.2">
      <c r="A292" s="98"/>
      <c r="B292" s="96"/>
      <c r="C292" s="98"/>
      <c r="D292" s="114"/>
      <c r="E292" s="114"/>
      <c r="F292" s="114"/>
      <c r="G292" s="114"/>
      <c r="H292" s="114"/>
      <c r="I292" s="114"/>
      <c r="J292" s="114"/>
      <c r="K292" s="34">
        <v>0.2</v>
      </c>
      <c r="L292" s="94" t="s">
        <v>500</v>
      </c>
      <c r="M292" s="96">
        <v>0.01</v>
      </c>
      <c r="N292" s="38">
        <f t="shared" si="14"/>
        <v>20</v>
      </c>
      <c r="O292" s="96">
        <v>1</v>
      </c>
      <c r="P292" s="94" t="s">
        <v>4</v>
      </c>
      <c r="Q292" s="96">
        <f t="shared" si="15"/>
        <v>20</v>
      </c>
    </row>
    <row r="293" spans="1:17" s="1" customFormat="1" ht="17.100000000000001" customHeight="1" x14ac:dyDescent="0.2">
      <c r="A293" s="98"/>
      <c r="B293" s="98"/>
      <c r="C293" s="98"/>
      <c r="D293" s="114"/>
      <c r="E293" s="114"/>
      <c r="F293" s="114"/>
      <c r="G293" s="114"/>
      <c r="H293" s="114"/>
      <c r="I293" s="114"/>
      <c r="J293" s="114"/>
      <c r="K293" s="34">
        <v>0.08</v>
      </c>
      <c r="L293" s="94" t="s">
        <v>499</v>
      </c>
      <c r="M293" s="96">
        <v>4.0000000000000001E-3</v>
      </c>
      <c r="N293" s="38">
        <f t="shared" si="14"/>
        <v>20</v>
      </c>
      <c r="O293" s="27">
        <v>6</v>
      </c>
      <c r="P293" s="94" t="s">
        <v>4</v>
      </c>
      <c r="Q293" s="96">
        <f t="shared" si="15"/>
        <v>120</v>
      </c>
    </row>
    <row r="294" spans="1:17" s="1" customFormat="1" ht="22.5" customHeight="1" x14ac:dyDescent="0.2">
      <c r="A294" s="89"/>
      <c r="B294" s="89"/>
      <c r="C294" s="116" t="s">
        <v>537</v>
      </c>
      <c r="D294" s="114" t="s">
        <v>580</v>
      </c>
      <c r="E294" s="114" t="s">
        <v>577</v>
      </c>
      <c r="F294" s="114"/>
      <c r="G294" s="114"/>
      <c r="H294" s="114"/>
      <c r="I294" s="114"/>
      <c r="J294" s="114"/>
      <c r="K294" s="34">
        <v>0.3</v>
      </c>
      <c r="L294" s="26" t="s">
        <v>501</v>
      </c>
      <c r="M294" s="27">
        <v>0.02</v>
      </c>
      <c r="N294" s="38">
        <f t="shared" si="14"/>
        <v>15</v>
      </c>
      <c r="O294" s="27">
        <v>1</v>
      </c>
      <c r="P294" s="26" t="s">
        <v>4</v>
      </c>
      <c r="Q294" s="27">
        <f t="shared" si="15"/>
        <v>15</v>
      </c>
    </row>
    <row r="295" spans="1:17" s="1" customFormat="1" ht="18" customHeight="1" x14ac:dyDescent="0.2">
      <c r="A295" s="89"/>
      <c r="B295" s="89"/>
      <c r="C295" s="116"/>
      <c r="D295" s="114"/>
      <c r="E295" s="114"/>
      <c r="F295" s="114"/>
      <c r="G295" s="114"/>
      <c r="H295" s="114"/>
      <c r="I295" s="114"/>
      <c r="J295" s="114"/>
      <c r="K295" s="34">
        <v>0.15</v>
      </c>
      <c r="L295" s="26" t="s">
        <v>500</v>
      </c>
      <c r="M295" s="27">
        <v>0.01</v>
      </c>
      <c r="N295" s="38">
        <f t="shared" si="14"/>
        <v>15</v>
      </c>
      <c r="O295" s="27"/>
      <c r="P295" s="26" t="s">
        <v>4</v>
      </c>
      <c r="Q295" s="27">
        <f t="shared" si="15"/>
        <v>0</v>
      </c>
    </row>
    <row r="296" spans="1:17" s="14" customFormat="1" ht="18" customHeight="1" x14ac:dyDescent="0.2">
      <c r="A296" s="89"/>
      <c r="B296" s="89"/>
      <c r="C296" s="116"/>
      <c r="D296" s="114"/>
      <c r="E296" s="114"/>
      <c r="F296" s="114"/>
      <c r="G296" s="114"/>
      <c r="H296" s="114"/>
      <c r="I296" s="114"/>
      <c r="J296" s="114"/>
      <c r="K296" s="34">
        <v>0.06</v>
      </c>
      <c r="L296" s="26" t="s">
        <v>499</v>
      </c>
      <c r="M296" s="27">
        <v>4.0000000000000001E-3</v>
      </c>
      <c r="N296" s="38">
        <f>K296/M296</f>
        <v>15</v>
      </c>
      <c r="O296" s="27"/>
      <c r="P296" s="26" t="s">
        <v>4</v>
      </c>
      <c r="Q296" s="27">
        <f t="shared" si="15"/>
        <v>0</v>
      </c>
    </row>
    <row r="297" spans="1:17" s="13" customFormat="1" ht="17.100000000000001" customHeight="1" x14ac:dyDescent="0.2">
      <c r="A297" s="116" t="s">
        <v>555</v>
      </c>
      <c r="B297" s="114" t="s">
        <v>640</v>
      </c>
      <c r="C297" s="116" t="s">
        <v>12</v>
      </c>
      <c r="D297" s="114" t="s">
        <v>612</v>
      </c>
      <c r="E297" s="112" t="s">
        <v>526</v>
      </c>
      <c r="F297" s="114" t="s">
        <v>623</v>
      </c>
      <c r="G297" s="114"/>
      <c r="H297" s="114"/>
      <c r="I297" s="114"/>
      <c r="J297" s="114"/>
      <c r="K297" s="34">
        <v>0.45</v>
      </c>
      <c r="L297" s="87" t="s">
        <v>501</v>
      </c>
      <c r="M297" s="88">
        <v>0.02</v>
      </c>
      <c r="N297" s="38">
        <f t="shared" ref="N297:N307" si="16">K297/M297</f>
        <v>22.5</v>
      </c>
      <c r="O297" s="88">
        <f>2*12</f>
        <v>24</v>
      </c>
      <c r="P297" s="87" t="s">
        <v>4</v>
      </c>
      <c r="Q297" s="88">
        <f t="shared" si="15"/>
        <v>540</v>
      </c>
    </row>
    <row r="298" spans="1:17" s="13" customFormat="1" ht="17.100000000000001" customHeight="1" x14ac:dyDescent="0.2">
      <c r="A298" s="116"/>
      <c r="B298" s="114"/>
      <c r="C298" s="116"/>
      <c r="D298" s="114"/>
      <c r="E298" s="112"/>
      <c r="F298" s="114"/>
      <c r="G298" s="114"/>
      <c r="H298" s="114"/>
      <c r="I298" s="114"/>
      <c r="J298" s="114"/>
      <c r="K298" s="34">
        <v>0.22500000000000001</v>
      </c>
      <c r="L298" s="87" t="s">
        <v>500</v>
      </c>
      <c r="M298" s="88">
        <v>0.01</v>
      </c>
      <c r="N298" s="38">
        <f t="shared" si="16"/>
        <v>22.5</v>
      </c>
      <c r="O298" s="88"/>
      <c r="P298" s="87" t="s">
        <v>4</v>
      </c>
      <c r="Q298" s="88">
        <f t="shared" si="15"/>
        <v>0</v>
      </c>
    </row>
    <row r="299" spans="1:17" s="13" customFormat="1" ht="17.100000000000001" customHeight="1" x14ac:dyDescent="0.2">
      <c r="A299" s="116"/>
      <c r="B299" s="114"/>
      <c r="C299" s="116"/>
      <c r="D299" s="114"/>
      <c r="E299" s="112"/>
      <c r="F299" s="114"/>
      <c r="G299" s="114"/>
      <c r="H299" s="114"/>
      <c r="I299" s="114"/>
      <c r="J299" s="114"/>
      <c r="K299" s="34">
        <v>0.09</v>
      </c>
      <c r="L299" s="87" t="s">
        <v>499</v>
      </c>
      <c r="M299" s="88">
        <v>4.0000000000000001E-3</v>
      </c>
      <c r="N299" s="38">
        <f t="shared" si="16"/>
        <v>22.5</v>
      </c>
      <c r="O299" s="88"/>
      <c r="P299" s="87" t="s">
        <v>4</v>
      </c>
      <c r="Q299" s="88">
        <f t="shared" si="15"/>
        <v>0</v>
      </c>
    </row>
    <row r="300" spans="1:17" s="13" customFormat="1" ht="17.100000000000001" customHeight="1" x14ac:dyDescent="0.2">
      <c r="A300" s="116"/>
      <c r="B300" s="114"/>
      <c r="C300" s="116"/>
      <c r="D300" s="114"/>
      <c r="E300" s="112"/>
      <c r="F300" s="114"/>
      <c r="G300" s="114"/>
      <c r="H300" s="114"/>
      <c r="I300" s="114"/>
      <c r="J300" s="114"/>
      <c r="K300" s="34">
        <v>6.7500000000000004E-2</v>
      </c>
      <c r="L300" s="87" t="s">
        <v>498</v>
      </c>
      <c r="M300" s="88">
        <f>15/(1250*4)</f>
        <v>3.0000000000000001E-3</v>
      </c>
      <c r="N300" s="38">
        <f t="shared" si="16"/>
        <v>22.5</v>
      </c>
      <c r="O300" s="88"/>
      <c r="P300" s="87" t="s">
        <v>4</v>
      </c>
      <c r="Q300" s="88">
        <f t="shared" si="15"/>
        <v>0</v>
      </c>
    </row>
    <row r="301" spans="1:17" s="13" customFormat="1" ht="17.100000000000001" customHeight="1" x14ac:dyDescent="0.2">
      <c r="A301" s="116"/>
      <c r="B301" s="114"/>
      <c r="C301" s="116"/>
      <c r="D301" s="114"/>
      <c r="E301" s="112" t="s">
        <v>530</v>
      </c>
      <c r="F301" s="114" t="s">
        <v>624</v>
      </c>
      <c r="G301" s="114"/>
      <c r="H301" s="114"/>
      <c r="I301" s="114"/>
      <c r="J301" s="114"/>
      <c r="K301" s="34">
        <v>0.45</v>
      </c>
      <c r="L301" s="87" t="s">
        <v>501</v>
      </c>
      <c r="M301" s="88">
        <v>0.02</v>
      </c>
      <c r="N301" s="38">
        <f t="shared" si="16"/>
        <v>22.5</v>
      </c>
      <c r="O301" s="88">
        <v>2</v>
      </c>
      <c r="P301" s="87" t="s">
        <v>4</v>
      </c>
      <c r="Q301" s="88">
        <f t="shared" si="15"/>
        <v>45</v>
      </c>
    </row>
    <row r="302" spans="1:17" s="13" customFormat="1" ht="17.100000000000001" customHeight="1" x14ac:dyDescent="0.2">
      <c r="A302" s="116"/>
      <c r="B302" s="114"/>
      <c r="C302" s="116"/>
      <c r="D302" s="114"/>
      <c r="E302" s="112"/>
      <c r="F302" s="114"/>
      <c r="G302" s="114"/>
      <c r="H302" s="114"/>
      <c r="I302" s="114"/>
      <c r="J302" s="114"/>
      <c r="K302" s="34">
        <v>0.22500000000000001</v>
      </c>
      <c r="L302" s="87" t="s">
        <v>500</v>
      </c>
      <c r="M302" s="88">
        <v>0.01</v>
      </c>
      <c r="N302" s="38">
        <f t="shared" si="16"/>
        <v>22.5</v>
      </c>
      <c r="O302" s="88"/>
      <c r="P302" s="87" t="s">
        <v>4</v>
      </c>
      <c r="Q302" s="88">
        <f t="shared" si="15"/>
        <v>0</v>
      </c>
    </row>
    <row r="303" spans="1:17" s="13" customFormat="1" ht="17.100000000000001" customHeight="1" x14ac:dyDescent="0.2">
      <c r="A303" s="116"/>
      <c r="B303" s="114"/>
      <c r="C303" s="116"/>
      <c r="D303" s="114"/>
      <c r="E303" s="112"/>
      <c r="F303" s="114"/>
      <c r="G303" s="114"/>
      <c r="H303" s="114"/>
      <c r="I303" s="114"/>
      <c r="J303" s="114"/>
      <c r="K303" s="34">
        <v>0.09</v>
      </c>
      <c r="L303" s="87" t="s">
        <v>499</v>
      </c>
      <c r="M303" s="88">
        <v>4.0000000000000001E-3</v>
      </c>
      <c r="N303" s="38">
        <f t="shared" si="16"/>
        <v>22.5</v>
      </c>
      <c r="O303" s="88"/>
      <c r="P303" s="87" t="s">
        <v>4</v>
      </c>
      <c r="Q303" s="88">
        <f t="shared" si="15"/>
        <v>0</v>
      </c>
    </row>
    <row r="304" spans="1:17" s="13" customFormat="1" ht="17.100000000000001" customHeight="1" x14ac:dyDescent="0.2">
      <c r="A304" s="116"/>
      <c r="B304" s="114"/>
      <c r="C304" s="116" t="s">
        <v>525</v>
      </c>
      <c r="D304" s="114" t="s">
        <v>617</v>
      </c>
      <c r="E304" s="114" t="s">
        <v>618</v>
      </c>
      <c r="F304" s="114"/>
      <c r="G304" s="114"/>
      <c r="H304" s="114"/>
      <c r="I304" s="114"/>
      <c r="J304" s="114"/>
      <c r="K304" s="34">
        <v>0.56000000000000005</v>
      </c>
      <c r="L304" s="87" t="s">
        <v>501</v>
      </c>
      <c r="M304" s="88">
        <v>0.02</v>
      </c>
      <c r="N304" s="38">
        <f t="shared" si="16"/>
        <v>28.000000000000004</v>
      </c>
      <c r="O304" s="88">
        <v>2</v>
      </c>
      <c r="P304" s="87" t="s">
        <v>4</v>
      </c>
      <c r="Q304" s="88">
        <f t="shared" si="15"/>
        <v>56.000000000000007</v>
      </c>
    </row>
    <row r="305" spans="1:17" s="15" customFormat="1" ht="17.100000000000001" customHeight="1" x14ac:dyDescent="0.2">
      <c r="A305" s="116"/>
      <c r="B305" s="114"/>
      <c r="C305" s="116"/>
      <c r="D305" s="114"/>
      <c r="E305" s="114"/>
      <c r="F305" s="114"/>
      <c r="G305" s="114"/>
      <c r="H305" s="114"/>
      <c r="I305" s="114"/>
      <c r="J305" s="114"/>
      <c r="K305" s="34">
        <v>0.28000000000000003</v>
      </c>
      <c r="L305" s="87" t="s">
        <v>500</v>
      </c>
      <c r="M305" s="88">
        <v>0.01</v>
      </c>
      <c r="N305" s="38">
        <f t="shared" si="16"/>
        <v>28.000000000000004</v>
      </c>
      <c r="O305" s="88">
        <v>1</v>
      </c>
      <c r="P305" s="87" t="s">
        <v>16</v>
      </c>
      <c r="Q305" s="88">
        <f t="shared" si="15"/>
        <v>28.000000000000004</v>
      </c>
    </row>
    <row r="306" spans="1:17" s="15" customFormat="1" ht="17.100000000000001" customHeight="1" x14ac:dyDescent="0.2">
      <c r="A306" s="116"/>
      <c r="B306" s="114"/>
      <c r="C306" s="116"/>
      <c r="D306" s="114"/>
      <c r="E306" s="114"/>
      <c r="F306" s="114"/>
      <c r="G306" s="114"/>
      <c r="H306" s="114"/>
      <c r="I306" s="114"/>
      <c r="J306" s="114"/>
      <c r="K306" s="34">
        <v>0.112</v>
      </c>
      <c r="L306" s="87" t="s">
        <v>499</v>
      </c>
      <c r="M306" s="88">
        <v>4.0000000000000001E-3</v>
      </c>
      <c r="N306" s="38">
        <f t="shared" si="16"/>
        <v>28</v>
      </c>
      <c r="O306" s="88"/>
      <c r="P306" s="87" t="s">
        <v>16</v>
      </c>
      <c r="Q306" s="88">
        <f t="shared" si="15"/>
        <v>0</v>
      </c>
    </row>
    <row r="307" spans="1:17" s="15" customFormat="1" ht="17.100000000000001" customHeight="1" x14ac:dyDescent="0.2">
      <c r="A307" s="116"/>
      <c r="B307" s="114"/>
      <c r="C307" s="116"/>
      <c r="D307" s="114"/>
      <c r="E307" s="114"/>
      <c r="F307" s="114"/>
      <c r="G307" s="114"/>
      <c r="H307" s="114"/>
      <c r="I307" s="114"/>
      <c r="J307" s="114"/>
      <c r="K307" s="34">
        <v>8.4000000000000005E-2</v>
      </c>
      <c r="L307" s="108" t="s">
        <v>498</v>
      </c>
      <c r="M307" s="109">
        <f>15/(1250*4)</f>
        <v>3.0000000000000001E-3</v>
      </c>
      <c r="N307" s="38">
        <f t="shared" si="16"/>
        <v>28</v>
      </c>
      <c r="O307" s="109"/>
      <c r="P307" s="108" t="s">
        <v>4</v>
      </c>
      <c r="Q307" s="109">
        <f t="shared" si="15"/>
        <v>0</v>
      </c>
    </row>
    <row r="308" spans="1:17" ht="18" customHeight="1" x14ac:dyDescent="0.2">
      <c r="A308" s="114" t="s">
        <v>641</v>
      </c>
      <c r="B308" s="114"/>
      <c r="C308" s="114"/>
      <c r="D308" s="114"/>
      <c r="E308" s="114"/>
      <c r="F308" s="114"/>
      <c r="G308" s="114"/>
      <c r="H308" s="114"/>
      <c r="I308" s="114"/>
      <c r="J308" s="114"/>
      <c r="K308" s="114"/>
      <c r="L308" s="114"/>
      <c r="M308" s="114"/>
      <c r="N308" s="114"/>
      <c r="O308" s="114"/>
      <c r="P308" s="114"/>
      <c r="Q308" s="35">
        <f>SUM(Q4:Q307)</f>
        <v>34620.458333333328</v>
      </c>
    </row>
    <row r="309" spans="1:17" ht="18" customHeight="1" x14ac:dyDescent="0.2">
      <c r="A309" s="114" t="s">
        <v>658</v>
      </c>
      <c r="B309" s="114"/>
      <c r="C309" s="114"/>
      <c r="D309" s="114"/>
      <c r="E309" s="114"/>
      <c r="F309" s="114"/>
      <c r="G309" s="114"/>
      <c r="H309" s="114"/>
      <c r="I309" s="114"/>
      <c r="J309" s="114"/>
      <c r="K309" s="114"/>
      <c r="L309" s="114"/>
      <c r="M309" s="114"/>
      <c r="N309" s="114"/>
      <c r="O309" s="114"/>
      <c r="P309" s="114"/>
      <c r="Q309" s="35">
        <f>Q308/1250</f>
        <v>27.696366666666663</v>
      </c>
    </row>
    <row r="310" spans="1:17" ht="18" customHeight="1" x14ac:dyDescent="0.2">
      <c r="A310" s="115" t="s">
        <v>642</v>
      </c>
      <c r="B310" s="115"/>
      <c r="C310" s="115"/>
      <c r="D310" s="115"/>
      <c r="E310" s="115"/>
      <c r="F310" s="115"/>
      <c r="G310" s="115"/>
      <c r="H310" s="115"/>
      <c r="I310" s="115"/>
      <c r="J310" s="115"/>
      <c r="K310" s="115"/>
      <c r="L310" s="115"/>
      <c r="M310" s="115"/>
      <c r="N310" s="115"/>
      <c r="O310" s="115"/>
      <c r="P310" s="115"/>
      <c r="Q310" s="107">
        <f>ROUND(Q309,0)</f>
        <v>28</v>
      </c>
    </row>
    <row r="311" spans="1:17" ht="15.75" x14ac:dyDescent="0.2">
      <c r="A311" s="45"/>
      <c r="B311" s="46"/>
      <c r="C311" s="46"/>
      <c r="D311" s="46"/>
      <c r="E311" s="47"/>
      <c r="F311" s="46"/>
      <c r="G311" s="46"/>
      <c r="H311" s="46"/>
      <c r="I311" s="46"/>
      <c r="J311" s="46"/>
      <c r="K311" s="48"/>
      <c r="L311" s="47"/>
      <c r="M311" s="49"/>
      <c r="N311" s="50"/>
      <c r="O311" s="49"/>
      <c r="P311" s="49"/>
      <c r="Q311" s="45"/>
    </row>
    <row r="312" spans="1:17" ht="15.75" x14ac:dyDescent="0.2">
      <c r="B312" s="51" t="s">
        <v>643</v>
      </c>
      <c r="C312" s="30"/>
      <c r="D312" s="55" t="s">
        <v>647</v>
      </c>
      <c r="E312" s="121" t="s">
        <v>657</v>
      </c>
      <c r="F312" s="121"/>
      <c r="G312" s="121"/>
      <c r="H312" s="121"/>
      <c r="I312" s="56"/>
      <c r="J312" s="57" t="s">
        <v>650</v>
      </c>
      <c r="K312" s="59"/>
      <c r="L312" s="60"/>
      <c r="M312" s="61"/>
      <c r="N312" s="62"/>
      <c r="O312" s="10"/>
      <c r="P312" s="10"/>
    </row>
    <row r="313" spans="1:17" ht="15.75" x14ac:dyDescent="0.25">
      <c r="B313" s="32" t="s">
        <v>510</v>
      </c>
      <c r="C313" s="30" t="s">
        <v>644</v>
      </c>
      <c r="D313" s="63">
        <f>Q304+Q301+Q297+Q294+Q291+Q288+Q285+Q280+Q275+Q271+Q267+Q263+Q259+Q255+Q251+Q247+Q239+Q243+Q236+Q233+Q230+Q225+Q222+Q218+Q205+Q197+Q190+Q185+Q183+Q178+Q158+Q148+Q130+Q125+Q110+Q106+Q105+Q100+Q96+Q80++Q76+Q68+Q64+Q49++++Q35+Q31+Q27+Q23+Q19+Q15+Q8+Q4</f>
        <v>2890.875</v>
      </c>
      <c r="E313" s="122">
        <f>D313/1250</f>
        <v>2.3127</v>
      </c>
      <c r="F313" s="122"/>
      <c r="G313" s="122"/>
      <c r="H313" s="122"/>
      <c r="I313" s="56"/>
      <c r="J313" s="64" t="s">
        <v>649</v>
      </c>
      <c r="K313" s="59"/>
      <c r="L313" s="60"/>
      <c r="M313" s="61"/>
      <c r="N313" s="62"/>
      <c r="O313" s="10"/>
      <c r="P313" s="10"/>
    </row>
    <row r="314" spans="1:17" ht="30" x14ac:dyDescent="0.2">
      <c r="B314" s="32" t="s">
        <v>645</v>
      </c>
      <c r="C314" s="30" t="s">
        <v>644</v>
      </c>
      <c r="D314" s="63">
        <f>Q305+Q302+Q298+Q295+Q292+Q289+Q286+Q281+Q276+Q272+Q268+Q264+Q260+Q256+Q252+Q248+Q244+Q240+Q237+Q235+Q232+Q231+Q221+Q215+Q209+Q206+Q203+Q198+Q196+Q195+Q191+Q186+Q182+Q179+Q175+Q172+Q167+Q165+Q164+Q159+Q154+Q146+Q143+Q135+Q132+Q124+Q118+Q114+Q113+Q109+Q104+Q99+Q92+Q85+Q79+Q75+Q73+Q63+Q45+Q44+Q43+Q36+Q32+Q28+Q24+Q20+Q16+Q13+Q9+Q5</f>
        <v>4816.625</v>
      </c>
      <c r="E314" s="123">
        <f>D314/1250</f>
        <v>3.8532999999999999</v>
      </c>
      <c r="F314" s="123"/>
      <c r="G314" s="123"/>
      <c r="H314" s="123"/>
      <c r="I314" s="56"/>
      <c r="J314" s="64" t="s">
        <v>656</v>
      </c>
      <c r="K314" s="59"/>
      <c r="L314" s="60"/>
      <c r="M314" s="61"/>
      <c r="N314" s="62"/>
      <c r="O314" s="10"/>
      <c r="P314" s="10"/>
    </row>
    <row r="315" spans="1:17" ht="15.75" x14ac:dyDescent="0.2">
      <c r="B315" s="32" t="s">
        <v>521</v>
      </c>
      <c r="C315" s="30" t="s">
        <v>644</v>
      </c>
      <c r="D315" s="63">
        <f>Q306+Q303+Q299+Q296+Q293+Q290+Q287+Q282+Q277+Q273+Q269+Q265+Q261+Q257+Q253+Q249+Q245+Q241+Q224+Q219+Q212+Q208+Q204+Q201+Q194+Q193+Q187+Q180+Q174+Q171+Q170+Q168+Q163+Q155+Q153+Q151+Q149+Q145+Q140+Q136+Q134+Q131+Q128+Q127+Q123+Q120+Q117+Q115+Q112+Q103+Q98+Q95+Q91+Q88+Q82+Q78+Q74+Q70+Q65+Q62+Q61+Q59+Q58+Q57+Q56+Q55+Q53+Q52+Q51+Q47+Q41+Q37+Q33+Q29+Q25+Q21+Q17+Q10+Q6</f>
        <v>23731.958333333332</v>
      </c>
      <c r="E315" s="123">
        <f>D315/1250</f>
        <v>18.985566666666667</v>
      </c>
      <c r="F315" s="123"/>
      <c r="G315" s="123"/>
      <c r="H315" s="123"/>
      <c r="I315" s="56"/>
      <c r="J315" s="64" t="s">
        <v>651</v>
      </c>
      <c r="K315" s="59"/>
      <c r="L315" s="60"/>
      <c r="M315" s="61"/>
      <c r="N315" s="62"/>
      <c r="O315" s="10"/>
      <c r="P315" s="10"/>
    </row>
    <row r="316" spans="1:17" ht="30" x14ac:dyDescent="0.2">
      <c r="B316" s="58" t="s">
        <v>646</v>
      </c>
      <c r="C316" s="58" t="s">
        <v>644</v>
      </c>
      <c r="D316" s="63">
        <f>Q307+Q300+Q283+Q278+Q274+Q270+Q266+Q262+Q258+Q254+Q250+Q246+Q242+Q234+Q229+Q228+Q227+Q220+Q210+Q207+Q188+Q181+Q162+Q152+Q144+Q142+Q141+Q133+Q102+Q94+Q90+Q87+Q84+Q67+Q38+Q34+Q30+Q26+Q22+Q18+Q7</f>
        <v>3181</v>
      </c>
      <c r="E316" s="123">
        <f>D316/1250</f>
        <v>2.5448</v>
      </c>
      <c r="F316" s="123"/>
      <c r="G316" s="123"/>
      <c r="H316" s="123"/>
      <c r="I316" s="56"/>
      <c r="J316" s="64" t="s">
        <v>659</v>
      </c>
      <c r="K316" s="59"/>
      <c r="L316" s="60"/>
      <c r="M316" s="61"/>
      <c r="N316" s="62"/>
      <c r="O316" s="10"/>
      <c r="P316" s="10"/>
    </row>
    <row r="317" spans="1:17" ht="15.75" x14ac:dyDescent="0.3">
      <c r="D317" s="44"/>
      <c r="E317" s="43"/>
      <c r="J317" s="1"/>
      <c r="M317" s="10"/>
      <c r="N317" s="39"/>
      <c r="O317" s="10"/>
      <c r="P317" s="10"/>
    </row>
    <row r="318" spans="1:17" ht="15.75" x14ac:dyDescent="0.2">
      <c r="M318" s="10"/>
      <c r="N318" s="39"/>
      <c r="O318" s="10"/>
      <c r="P318" s="10"/>
    </row>
    <row r="319" spans="1:17" ht="15.75" x14ac:dyDescent="0.2">
      <c r="J319" s="1"/>
      <c r="M319" s="10"/>
      <c r="N319" s="39"/>
      <c r="O319" s="10"/>
      <c r="P319" s="10"/>
    </row>
    <row r="320" spans="1:17" ht="15.75" x14ac:dyDescent="0.2">
      <c r="J320" s="1"/>
      <c r="M320" s="10"/>
      <c r="N320" s="39"/>
      <c r="O320" s="10"/>
      <c r="P320" s="10"/>
    </row>
    <row r="321" spans="10:16" ht="15.75" x14ac:dyDescent="0.2">
      <c r="J321" s="1"/>
      <c r="M321" s="10"/>
      <c r="N321" s="39"/>
      <c r="O321" s="10"/>
      <c r="P321" s="10"/>
    </row>
    <row r="322" spans="10:16" ht="15.75" x14ac:dyDescent="0.2">
      <c r="J322" s="1"/>
      <c r="M322" s="10"/>
      <c r="N322" s="39"/>
      <c r="O322" s="10"/>
      <c r="P322" s="10"/>
    </row>
    <row r="323" spans="10:16" ht="15.75" x14ac:dyDescent="0.2">
      <c r="J323" s="1"/>
      <c r="M323" s="10"/>
      <c r="N323" s="39"/>
      <c r="O323" s="10"/>
      <c r="P323" s="10"/>
    </row>
    <row r="324" spans="10:16" ht="15.75" x14ac:dyDescent="0.2">
      <c r="J324" s="1"/>
      <c r="M324" s="10"/>
      <c r="N324" s="39"/>
      <c r="O324" s="10"/>
      <c r="P324" s="10"/>
    </row>
    <row r="325" spans="10:16" ht="15.75" x14ac:dyDescent="0.2">
      <c r="J325" s="1"/>
      <c r="M325" s="10"/>
      <c r="N325" s="39"/>
      <c r="O325" s="10"/>
      <c r="P325" s="10"/>
    </row>
    <row r="326" spans="10:16" ht="15.75" x14ac:dyDescent="0.2">
      <c r="M326" s="10"/>
      <c r="N326" s="39"/>
      <c r="O326" s="10"/>
      <c r="P326" s="10"/>
    </row>
    <row r="327" spans="10:16" ht="15.75" x14ac:dyDescent="0.2">
      <c r="J327" s="1"/>
      <c r="M327" s="10"/>
      <c r="N327" s="39"/>
      <c r="O327" s="10"/>
      <c r="P327" s="10"/>
    </row>
    <row r="328" spans="10:16" ht="15.75" x14ac:dyDescent="0.2">
      <c r="J328" s="1"/>
      <c r="M328" s="10"/>
      <c r="N328" s="39"/>
      <c r="O328" s="10"/>
      <c r="P328" s="10"/>
    </row>
    <row r="329" spans="10:16" ht="15.75" x14ac:dyDescent="0.2">
      <c r="J329" s="1"/>
      <c r="M329" s="10"/>
      <c r="N329" s="39"/>
      <c r="O329" s="10"/>
      <c r="P329" s="10"/>
    </row>
    <row r="330" spans="10:16" ht="15.75" x14ac:dyDescent="0.2">
      <c r="M330" s="10"/>
      <c r="N330" s="39"/>
      <c r="O330" s="10"/>
      <c r="P330" s="10"/>
    </row>
    <row r="331" spans="10:16" ht="15.75" x14ac:dyDescent="0.2">
      <c r="M331" s="10"/>
      <c r="N331" s="39"/>
      <c r="O331" s="10"/>
      <c r="P331" s="10"/>
    </row>
    <row r="332" spans="10:16" ht="15.75" x14ac:dyDescent="0.2">
      <c r="M332" s="10"/>
      <c r="N332" s="39"/>
      <c r="O332" s="10"/>
      <c r="P332" s="10"/>
    </row>
    <row r="333" spans="10:16" ht="15.75" x14ac:dyDescent="0.2">
      <c r="M333" s="10"/>
      <c r="N333" s="39"/>
      <c r="O333" s="10"/>
      <c r="P333" s="10"/>
    </row>
    <row r="334" spans="10:16" ht="15.75" x14ac:dyDescent="0.2">
      <c r="M334" s="10"/>
      <c r="N334" s="39"/>
      <c r="O334" s="10"/>
      <c r="P334" s="10"/>
    </row>
    <row r="335" spans="10:16" ht="15.75" x14ac:dyDescent="0.2">
      <c r="M335" s="10"/>
      <c r="N335" s="39"/>
      <c r="O335" s="10"/>
      <c r="P335" s="10"/>
    </row>
    <row r="336" spans="10:16" ht="15.75" x14ac:dyDescent="0.2">
      <c r="M336" s="10"/>
      <c r="N336" s="39"/>
      <c r="O336" s="10"/>
      <c r="P336" s="10"/>
    </row>
    <row r="337" spans="13:16" ht="15.75" x14ac:dyDescent="0.2">
      <c r="M337" s="10"/>
      <c r="N337" s="39"/>
      <c r="O337" s="10"/>
      <c r="P337" s="10"/>
    </row>
    <row r="338" spans="13:16" ht="15.75" x14ac:dyDescent="0.2">
      <c r="M338" s="10"/>
      <c r="N338" s="39"/>
      <c r="O338" s="10"/>
      <c r="P338" s="10"/>
    </row>
    <row r="339" spans="13:16" ht="15.75" x14ac:dyDescent="0.2">
      <c r="M339" s="10"/>
      <c r="N339" s="39"/>
      <c r="O339" s="10"/>
      <c r="P339" s="10"/>
    </row>
    <row r="340" spans="13:16" ht="15.75" x14ac:dyDescent="0.2">
      <c r="M340" s="10"/>
      <c r="N340" s="39"/>
      <c r="O340" s="10"/>
      <c r="P340" s="10"/>
    </row>
    <row r="341" spans="13:16" ht="15.75" x14ac:dyDescent="0.2">
      <c r="M341" s="10"/>
      <c r="N341" s="39"/>
      <c r="O341" s="10"/>
      <c r="P341" s="10"/>
    </row>
    <row r="342" spans="13:16" ht="15.75" x14ac:dyDescent="0.2">
      <c r="M342" s="10"/>
      <c r="N342" s="39"/>
      <c r="O342" s="10"/>
      <c r="P342" s="10"/>
    </row>
    <row r="343" spans="13:16" ht="15.75" x14ac:dyDescent="0.2">
      <c r="M343" s="10"/>
      <c r="N343" s="39"/>
      <c r="O343" s="10"/>
      <c r="P343" s="10"/>
    </row>
    <row r="344" spans="13:16" ht="15.75" x14ac:dyDescent="0.2">
      <c r="M344" s="10"/>
      <c r="N344" s="39"/>
      <c r="O344" s="10"/>
      <c r="P344" s="10"/>
    </row>
    <row r="345" spans="13:16" ht="15.75" x14ac:dyDescent="0.2">
      <c r="M345" s="10"/>
      <c r="N345" s="39"/>
      <c r="O345" s="10"/>
      <c r="P345" s="10"/>
    </row>
    <row r="346" spans="13:16" ht="15.75" x14ac:dyDescent="0.2">
      <c r="M346" s="10"/>
      <c r="N346" s="39"/>
      <c r="O346" s="10"/>
      <c r="P346" s="10"/>
    </row>
    <row r="347" spans="13:16" ht="15.75" x14ac:dyDescent="0.2">
      <c r="M347" s="10"/>
      <c r="N347" s="39"/>
      <c r="O347" s="10"/>
      <c r="P347" s="10"/>
    </row>
    <row r="348" spans="13:16" ht="15.75" x14ac:dyDescent="0.2">
      <c r="M348" s="10"/>
      <c r="N348" s="39"/>
      <c r="O348" s="10"/>
      <c r="P348" s="10"/>
    </row>
    <row r="349" spans="13:16" ht="15.75" x14ac:dyDescent="0.2">
      <c r="M349" s="10"/>
      <c r="N349" s="39"/>
      <c r="O349" s="10"/>
      <c r="P349" s="10"/>
    </row>
    <row r="350" spans="13:16" ht="15.75" x14ac:dyDescent="0.2">
      <c r="M350" s="10"/>
      <c r="N350" s="39"/>
      <c r="O350" s="10"/>
      <c r="P350" s="10"/>
    </row>
    <row r="351" spans="13:16" ht="15.75" x14ac:dyDescent="0.2">
      <c r="M351" s="10"/>
      <c r="N351" s="39"/>
      <c r="O351" s="10"/>
      <c r="P351" s="10"/>
    </row>
    <row r="352" spans="13:16" ht="15.75" x14ac:dyDescent="0.2">
      <c r="M352" s="10"/>
      <c r="N352" s="39"/>
      <c r="O352" s="10"/>
      <c r="P352" s="10"/>
    </row>
    <row r="353" spans="13:16" ht="15.75" x14ac:dyDescent="0.2">
      <c r="M353" s="10"/>
      <c r="N353" s="39"/>
      <c r="O353" s="10"/>
      <c r="P353" s="10"/>
    </row>
    <row r="354" spans="13:16" ht="15.75" x14ac:dyDescent="0.2">
      <c r="M354" s="10"/>
      <c r="N354" s="39"/>
      <c r="O354" s="10"/>
      <c r="P354" s="10"/>
    </row>
    <row r="355" spans="13:16" ht="15.75" x14ac:dyDescent="0.2">
      <c r="M355" s="10"/>
      <c r="N355" s="39"/>
      <c r="O355" s="10"/>
      <c r="P355" s="10"/>
    </row>
    <row r="356" spans="13:16" ht="15.75" x14ac:dyDescent="0.2">
      <c r="M356" s="10"/>
      <c r="N356" s="39"/>
      <c r="O356" s="10"/>
      <c r="P356" s="10"/>
    </row>
    <row r="357" spans="13:16" ht="15.75" x14ac:dyDescent="0.2">
      <c r="M357" s="10"/>
      <c r="N357" s="39"/>
      <c r="O357" s="10"/>
      <c r="P357" s="10"/>
    </row>
    <row r="358" spans="13:16" ht="15.75" x14ac:dyDescent="0.2">
      <c r="M358" s="10"/>
      <c r="N358" s="39"/>
      <c r="O358" s="10"/>
      <c r="P358" s="10"/>
    </row>
    <row r="359" spans="13:16" ht="15.75" x14ac:dyDescent="0.2">
      <c r="M359" s="10"/>
      <c r="N359" s="39"/>
      <c r="O359" s="10"/>
      <c r="P359" s="10"/>
    </row>
    <row r="360" spans="13:16" ht="15.75" x14ac:dyDescent="0.2">
      <c r="M360" s="10"/>
      <c r="N360" s="39"/>
      <c r="O360" s="10"/>
      <c r="P360" s="10"/>
    </row>
    <row r="361" spans="13:16" ht="15.75" x14ac:dyDescent="0.2">
      <c r="M361" s="10"/>
      <c r="N361" s="39"/>
      <c r="O361" s="10"/>
      <c r="P361" s="10"/>
    </row>
    <row r="362" spans="13:16" ht="15.75" x14ac:dyDescent="0.2">
      <c r="M362" s="10"/>
      <c r="N362" s="39"/>
      <c r="O362" s="10"/>
      <c r="P362" s="10"/>
    </row>
    <row r="363" spans="13:16" ht="15.75" x14ac:dyDescent="0.2">
      <c r="M363" s="10"/>
      <c r="N363" s="39"/>
      <c r="O363" s="10"/>
      <c r="P363" s="10"/>
    </row>
    <row r="364" spans="13:16" ht="15.75" x14ac:dyDescent="0.2">
      <c r="M364" s="10"/>
      <c r="N364" s="39"/>
      <c r="O364" s="10"/>
      <c r="P364" s="10"/>
    </row>
    <row r="365" spans="13:16" ht="15.75" x14ac:dyDescent="0.2">
      <c r="M365" s="10"/>
      <c r="N365" s="39"/>
      <c r="O365" s="10"/>
      <c r="P365" s="10"/>
    </row>
    <row r="366" spans="13:16" ht="15.75" x14ac:dyDescent="0.2">
      <c r="M366" s="10"/>
      <c r="N366" s="39"/>
      <c r="O366" s="10"/>
      <c r="P366" s="10"/>
    </row>
    <row r="367" spans="13:16" ht="15.75" x14ac:dyDescent="0.2">
      <c r="M367" s="10"/>
      <c r="N367" s="39"/>
      <c r="O367" s="10"/>
      <c r="P367" s="10"/>
    </row>
    <row r="368" spans="13:16" ht="15.75" x14ac:dyDescent="0.2">
      <c r="M368" s="10"/>
      <c r="N368" s="39"/>
      <c r="O368" s="10"/>
      <c r="P368" s="10"/>
    </row>
    <row r="369" spans="13:16" ht="15.75" x14ac:dyDescent="0.2">
      <c r="M369" s="10"/>
      <c r="N369" s="39"/>
      <c r="O369" s="10"/>
      <c r="P369" s="10"/>
    </row>
    <row r="370" spans="13:16" ht="15.75" x14ac:dyDescent="0.2">
      <c r="M370" s="10"/>
      <c r="N370" s="39"/>
      <c r="O370" s="10"/>
      <c r="P370" s="10"/>
    </row>
    <row r="371" spans="13:16" ht="15.75" x14ac:dyDescent="0.2">
      <c r="M371" s="10"/>
      <c r="N371" s="39"/>
      <c r="O371" s="10"/>
      <c r="P371" s="10"/>
    </row>
    <row r="372" spans="13:16" ht="15.75" x14ac:dyDescent="0.2">
      <c r="M372" s="10"/>
      <c r="N372" s="39"/>
      <c r="O372" s="10"/>
      <c r="P372" s="10"/>
    </row>
    <row r="373" spans="13:16" ht="15.75" x14ac:dyDescent="0.2">
      <c r="M373" s="10"/>
      <c r="N373" s="39"/>
      <c r="O373" s="10"/>
      <c r="P373" s="10"/>
    </row>
    <row r="374" spans="13:16" ht="15.75" x14ac:dyDescent="0.2">
      <c r="M374" s="10"/>
      <c r="N374" s="39"/>
      <c r="O374" s="10"/>
      <c r="P374" s="10"/>
    </row>
    <row r="375" spans="13:16" ht="15.75" x14ac:dyDescent="0.2">
      <c r="M375" s="10"/>
      <c r="N375" s="39"/>
      <c r="O375" s="10"/>
      <c r="P375" s="10"/>
    </row>
    <row r="376" spans="13:16" ht="15.75" x14ac:dyDescent="0.2">
      <c r="M376" s="10"/>
      <c r="N376" s="39"/>
      <c r="O376" s="10"/>
      <c r="P376" s="10"/>
    </row>
    <row r="377" spans="13:16" ht="15.75" x14ac:dyDescent="0.2">
      <c r="M377" s="10"/>
      <c r="N377" s="39"/>
      <c r="O377" s="10"/>
      <c r="P377" s="10"/>
    </row>
    <row r="378" spans="13:16" ht="15.75" x14ac:dyDescent="0.2">
      <c r="M378" s="10"/>
      <c r="N378" s="39"/>
      <c r="O378" s="10"/>
      <c r="P378" s="10"/>
    </row>
    <row r="379" spans="13:16" ht="15.75" x14ac:dyDescent="0.2">
      <c r="M379" s="10"/>
      <c r="N379" s="39"/>
      <c r="O379" s="10"/>
      <c r="P379" s="10"/>
    </row>
    <row r="380" spans="13:16" ht="15.75" x14ac:dyDescent="0.2">
      <c r="M380" s="10"/>
      <c r="N380" s="39"/>
      <c r="O380" s="10"/>
      <c r="P380" s="10"/>
    </row>
    <row r="381" spans="13:16" ht="15.75" x14ac:dyDescent="0.2">
      <c r="M381" s="10"/>
      <c r="N381" s="39"/>
      <c r="O381" s="10"/>
      <c r="P381" s="10"/>
    </row>
    <row r="382" spans="13:16" ht="15.75" x14ac:dyDescent="0.2">
      <c r="M382" s="10"/>
      <c r="N382" s="39"/>
      <c r="O382" s="10"/>
      <c r="P382" s="10"/>
    </row>
    <row r="383" spans="13:16" ht="15.75" x14ac:dyDescent="0.2">
      <c r="M383" s="11"/>
      <c r="N383" s="39"/>
      <c r="O383" s="10"/>
      <c r="P383" s="11"/>
    </row>
    <row r="384" spans="13:16" ht="15.75" x14ac:dyDescent="0.2">
      <c r="M384" s="11"/>
      <c r="N384" s="39"/>
      <c r="O384" s="10"/>
      <c r="P384" s="11"/>
    </row>
    <row r="385" spans="13:16" ht="15.75" x14ac:dyDescent="0.2">
      <c r="M385" s="11"/>
      <c r="N385" s="39"/>
      <c r="O385" s="10"/>
      <c r="P385" s="11"/>
    </row>
    <row r="386" spans="13:16" ht="15.75" x14ac:dyDescent="0.2">
      <c r="M386" s="11"/>
      <c r="N386" s="39"/>
      <c r="O386" s="10"/>
      <c r="P386" s="11"/>
    </row>
    <row r="387" spans="13:16" ht="15.75" x14ac:dyDescent="0.2">
      <c r="M387" s="11"/>
      <c r="N387" s="39"/>
      <c r="O387" s="10"/>
      <c r="P387" s="11"/>
    </row>
    <row r="388" spans="13:16" ht="15.75" x14ac:dyDescent="0.2">
      <c r="M388" s="11"/>
      <c r="N388" s="39"/>
      <c r="O388" s="10"/>
      <c r="P388" s="11"/>
    </row>
    <row r="389" spans="13:16" ht="15.75" x14ac:dyDescent="0.2">
      <c r="M389" s="10"/>
      <c r="N389" s="39"/>
      <c r="O389" s="10"/>
      <c r="P389" s="10"/>
    </row>
    <row r="390" spans="13:16" ht="15.75" x14ac:dyDescent="0.2">
      <c r="M390" s="10"/>
      <c r="N390" s="39"/>
      <c r="O390" s="10"/>
      <c r="P390" s="10"/>
    </row>
    <row r="391" spans="13:16" ht="15.75" x14ac:dyDescent="0.2">
      <c r="M391" s="10"/>
      <c r="N391" s="39"/>
      <c r="O391" s="10"/>
      <c r="P391" s="10"/>
    </row>
    <row r="392" spans="13:16" ht="15.75" x14ac:dyDescent="0.2">
      <c r="M392" s="10"/>
      <c r="N392" s="39"/>
      <c r="O392" s="10"/>
      <c r="P392" s="10"/>
    </row>
    <row r="393" spans="13:16" ht="15.75" x14ac:dyDescent="0.2">
      <c r="M393" s="5"/>
      <c r="N393" s="40"/>
      <c r="O393" s="5"/>
    </row>
    <row r="394" spans="13:16" ht="15.75" x14ac:dyDescent="0.2">
      <c r="M394" s="5"/>
      <c r="N394" s="40"/>
      <c r="O394" s="5"/>
    </row>
    <row r="395" spans="13:16" ht="15.75" x14ac:dyDescent="0.2">
      <c r="M395" s="5"/>
      <c r="N395" s="40"/>
      <c r="O395" s="5"/>
    </row>
    <row r="396" spans="13:16" ht="15.75" x14ac:dyDescent="0.2">
      <c r="M396" s="5"/>
      <c r="N396" s="40"/>
      <c r="O396" s="5"/>
    </row>
    <row r="397" spans="13:16" ht="15.75" x14ac:dyDescent="0.2">
      <c r="M397" s="5"/>
      <c r="N397" s="40"/>
      <c r="O397" s="5"/>
    </row>
    <row r="398" spans="13:16" ht="15.75" x14ac:dyDescent="0.2">
      <c r="M398" s="5"/>
      <c r="N398" s="40"/>
      <c r="O398" s="5"/>
      <c r="P398" s="12"/>
    </row>
  </sheetData>
  <mergeCells count="321">
    <mergeCell ref="B8:B12"/>
    <mergeCell ref="D8:D10"/>
    <mergeCell ref="D54:D57"/>
    <mergeCell ref="D71:D74"/>
    <mergeCell ref="D176:D180"/>
    <mergeCell ref="D223:D227"/>
    <mergeCell ref="G259:J259"/>
    <mergeCell ref="B284:B288"/>
    <mergeCell ref="G271:J274"/>
    <mergeCell ref="F275:F278"/>
    <mergeCell ref="G275:J278"/>
    <mergeCell ref="F279:J279"/>
    <mergeCell ref="E284:J287"/>
    <mergeCell ref="E288:J290"/>
    <mergeCell ref="F235:J235"/>
    <mergeCell ref="E236:E237"/>
    <mergeCell ref="F236:J237"/>
    <mergeCell ref="F238:J238"/>
    <mergeCell ref="F251:F254"/>
    <mergeCell ref="G251:J254"/>
    <mergeCell ref="F255:F258"/>
    <mergeCell ref="G255:J258"/>
    <mergeCell ref="F263:F266"/>
    <mergeCell ref="G263:J266"/>
    <mergeCell ref="E312:H312"/>
    <mergeCell ref="E313:H313"/>
    <mergeCell ref="E314:H314"/>
    <mergeCell ref="E315:H315"/>
    <mergeCell ref="E316:H316"/>
    <mergeCell ref="E294:J296"/>
    <mergeCell ref="E297:E300"/>
    <mergeCell ref="F297:J300"/>
    <mergeCell ref="E301:E303"/>
    <mergeCell ref="F301:J303"/>
    <mergeCell ref="E304:J307"/>
    <mergeCell ref="F267:F270"/>
    <mergeCell ref="G267:J270"/>
    <mergeCell ref="F271:F274"/>
    <mergeCell ref="A310:P310"/>
    <mergeCell ref="D291:D293"/>
    <mergeCell ref="E291:J293"/>
    <mergeCell ref="G280:J280"/>
    <mergeCell ref="F223:J223"/>
    <mergeCell ref="E223:E225"/>
    <mergeCell ref="G224:J224"/>
    <mergeCell ref="G225:J225"/>
    <mergeCell ref="F226:J226"/>
    <mergeCell ref="G227:J227"/>
    <mergeCell ref="G228:J228"/>
    <mergeCell ref="G229:J229"/>
    <mergeCell ref="G230:J230"/>
    <mergeCell ref="G231:J231"/>
    <mergeCell ref="G232:J232"/>
    <mergeCell ref="G233:J233"/>
    <mergeCell ref="G234:J234"/>
    <mergeCell ref="F239:F242"/>
    <mergeCell ref="G239:J242"/>
    <mergeCell ref="F243:F246"/>
    <mergeCell ref="G243:J246"/>
    <mergeCell ref="F247:F250"/>
    <mergeCell ref="G247:J250"/>
    <mergeCell ref="F211:J211"/>
    <mergeCell ref="C213:C222"/>
    <mergeCell ref="D213:D222"/>
    <mergeCell ref="F213:J213"/>
    <mergeCell ref="H215:J215"/>
    <mergeCell ref="E213:E215"/>
    <mergeCell ref="F214:F215"/>
    <mergeCell ref="F216:J216"/>
    <mergeCell ref="E216:E222"/>
    <mergeCell ref="F217:F222"/>
    <mergeCell ref="G217:J217"/>
    <mergeCell ref="H218:J218"/>
    <mergeCell ref="H219:J219"/>
    <mergeCell ref="H220:J220"/>
    <mergeCell ref="H221:J221"/>
    <mergeCell ref="H222:J222"/>
    <mergeCell ref="C235:C237"/>
    <mergeCell ref="E192:E198"/>
    <mergeCell ref="F192:J192"/>
    <mergeCell ref="G193:J193"/>
    <mergeCell ref="G195:J195"/>
    <mergeCell ref="G196:J196"/>
    <mergeCell ref="G198:J198"/>
    <mergeCell ref="F199:J199"/>
    <mergeCell ref="F200:F201"/>
    <mergeCell ref="G200:J200"/>
    <mergeCell ref="E173:E175"/>
    <mergeCell ref="F176:J176"/>
    <mergeCell ref="F177:F183"/>
    <mergeCell ref="F189:F191"/>
    <mergeCell ref="G177:J177"/>
    <mergeCell ref="G178:G181"/>
    <mergeCell ref="H178:J181"/>
    <mergeCell ref="H182:J182"/>
    <mergeCell ref="G184:J184"/>
    <mergeCell ref="H185:J188"/>
    <mergeCell ref="G185:G188"/>
    <mergeCell ref="G189:J189"/>
    <mergeCell ref="H190:J190"/>
    <mergeCell ref="G171:J171"/>
    <mergeCell ref="G172:J172"/>
    <mergeCell ref="G174:J174"/>
    <mergeCell ref="G175:J175"/>
    <mergeCell ref="G207:J207"/>
    <mergeCell ref="G208:J208"/>
    <mergeCell ref="G209:J209"/>
    <mergeCell ref="G210:J210"/>
    <mergeCell ref="G206:J206"/>
    <mergeCell ref="F173:J173"/>
    <mergeCell ref="F202:F205"/>
    <mergeCell ref="G202:J202"/>
    <mergeCell ref="H203:J203"/>
    <mergeCell ref="H204:J204"/>
    <mergeCell ref="H205:J205"/>
    <mergeCell ref="H151:J151"/>
    <mergeCell ref="H152:J152"/>
    <mergeCell ref="H153:J153"/>
    <mergeCell ref="H154:J154"/>
    <mergeCell ref="H155:J155"/>
    <mergeCell ref="G197:J197"/>
    <mergeCell ref="E169:E172"/>
    <mergeCell ref="F156:J156"/>
    <mergeCell ref="G157:J157"/>
    <mergeCell ref="F157:F159"/>
    <mergeCell ref="H158:J158"/>
    <mergeCell ref="H159:J159"/>
    <mergeCell ref="G160:J160"/>
    <mergeCell ref="H161:J161"/>
    <mergeCell ref="I162:J162"/>
    <mergeCell ref="I163:J163"/>
    <mergeCell ref="I164:J164"/>
    <mergeCell ref="H165:J165"/>
    <mergeCell ref="G166:J166"/>
    <mergeCell ref="F166:F168"/>
    <mergeCell ref="H167:J167"/>
    <mergeCell ref="H168:J168"/>
    <mergeCell ref="F169:J169"/>
    <mergeCell ref="G170:J170"/>
    <mergeCell ref="G131:J131"/>
    <mergeCell ref="G132:J132"/>
    <mergeCell ref="G133:J133"/>
    <mergeCell ref="G134:J134"/>
    <mergeCell ref="G135:J135"/>
    <mergeCell ref="G147:J147"/>
    <mergeCell ref="H148:J148"/>
    <mergeCell ref="H149:J149"/>
    <mergeCell ref="G150:J150"/>
    <mergeCell ref="E126:E128"/>
    <mergeCell ref="G127:J127"/>
    <mergeCell ref="G128:J128"/>
    <mergeCell ref="G119:J119"/>
    <mergeCell ref="F119:F120"/>
    <mergeCell ref="H120:J120"/>
    <mergeCell ref="G121:J121"/>
    <mergeCell ref="H122:J122"/>
    <mergeCell ref="I123:J123"/>
    <mergeCell ref="I124:J124"/>
    <mergeCell ref="I125:J125"/>
    <mergeCell ref="G108:J108"/>
    <mergeCell ref="F107:J107"/>
    <mergeCell ref="G101:J101"/>
    <mergeCell ref="H115:J115"/>
    <mergeCell ref="G116:J116"/>
    <mergeCell ref="F116:F118"/>
    <mergeCell ref="H117:J117"/>
    <mergeCell ref="H118:J118"/>
    <mergeCell ref="F126:J126"/>
    <mergeCell ref="H114:J114"/>
    <mergeCell ref="G194:J194"/>
    <mergeCell ref="C4:D7"/>
    <mergeCell ref="G97:J97"/>
    <mergeCell ref="H73:J73"/>
    <mergeCell ref="H74:J74"/>
    <mergeCell ref="H75:J75"/>
    <mergeCell ref="H76:J76"/>
    <mergeCell ref="G77:J77"/>
    <mergeCell ref="H78:J78"/>
    <mergeCell ref="H79:J79"/>
    <mergeCell ref="H80:J80"/>
    <mergeCell ref="G81:J81"/>
    <mergeCell ref="H82:J82"/>
    <mergeCell ref="G83:J83"/>
    <mergeCell ref="H84:J84"/>
    <mergeCell ref="H85:J85"/>
    <mergeCell ref="H87:J87"/>
    <mergeCell ref="H100:J100"/>
    <mergeCell ref="H102:J102"/>
    <mergeCell ref="H103:J103"/>
    <mergeCell ref="H104:J104"/>
    <mergeCell ref="H105:J105"/>
    <mergeCell ref="H106:J106"/>
    <mergeCell ref="G214:J214"/>
    <mergeCell ref="A4:A7"/>
    <mergeCell ref="A297:A307"/>
    <mergeCell ref="B297:B307"/>
    <mergeCell ref="C297:C303"/>
    <mergeCell ref="H201:J201"/>
    <mergeCell ref="F129:J129"/>
    <mergeCell ref="H183:J183"/>
    <mergeCell ref="G130:J130"/>
    <mergeCell ref="H191:J191"/>
    <mergeCell ref="G15:G18"/>
    <mergeCell ref="G19:G22"/>
    <mergeCell ref="G23:G26"/>
    <mergeCell ref="G27:G30"/>
    <mergeCell ref="C304:C307"/>
    <mergeCell ref="D297:D303"/>
    <mergeCell ref="D304:D307"/>
    <mergeCell ref="C294:C296"/>
    <mergeCell ref="H109:J109"/>
    <mergeCell ref="F108:F110"/>
    <mergeCell ref="H110:J110"/>
    <mergeCell ref="G111:J111"/>
    <mergeCell ref="H112:J112"/>
    <mergeCell ref="H113:J113"/>
    <mergeCell ref="I142:J142"/>
    <mergeCell ref="I143:J143"/>
    <mergeCell ref="I144:J145"/>
    <mergeCell ref="H144:H145"/>
    <mergeCell ref="H146:J146"/>
    <mergeCell ref="A1:Q1"/>
    <mergeCell ref="A308:P308"/>
    <mergeCell ref="A309:P309"/>
    <mergeCell ref="C3:D3"/>
    <mergeCell ref="C288:C290"/>
    <mergeCell ref="D288:D290"/>
    <mergeCell ref="C284:C287"/>
    <mergeCell ref="G136:J136"/>
    <mergeCell ref="F137:J137"/>
    <mergeCell ref="G138:J138"/>
    <mergeCell ref="F147:F149"/>
    <mergeCell ref="G139:G145"/>
    <mergeCell ref="H139:J139"/>
    <mergeCell ref="I140:J140"/>
    <mergeCell ref="I141:J141"/>
    <mergeCell ref="F31:F34"/>
    <mergeCell ref="F35:F38"/>
    <mergeCell ref="G72:J72"/>
    <mergeCell ref="H88:J88"/>
    <mergeCell ref="B4:B7"/>
    <mergeCell ref="D235:D237"/>
    <mergeCell ref="D284:D287"/>
    <mergeCell ref="D294:D296"/>
    <mergeCell ref="G212:J212"/>
    <mergeCell ref="F101:F106"/>
    <mergeCell ref="F39:J39"/>
    <mergeCell ref="G57:J57"/>
    <mergeCell ref="G58:J58"/>
    <mergeCell ref="G46:J46"/>
    <mergeCell ref="H47:J47"/>
    <mergeCell ref="F46:F47"/>
    <mergeCell ref="F48:J48"/>
    <mergeCell ref="G49:J49"/>
    <mergeCell ref="G55:J55"/>
    <mergeCell ref="G56:J56"/>
    <mergeCell ref="F60:J60"/>
    <mergeCell ref="G61:J61"/>
    <mergeCell ref="G63:J63"/>
    <mergeCell ref="G64:J64"/>
    <mergeCell ref="G65:J65"/>
    <mergeCell ref="F77:F80"/>
    <mergeCell ref="F81:F82"/>
    <mergeCell ref="E54:E59"/>
    <mergeCell ref="H41:J41"/>
    <mergeCell ref="H52:J52"/>
    <mergeCell ref="H53:J53"/>
    <mergeCell ref="G59:J59"/>
    <mergeCell ref="E48:E53"/>
    <mergeCell ref="F12:F13"/>
    <mergeCell ref="G12:J12"/>
    <mergeCell ref="G13:J13"/>
    <mergeCell ref="F72:F76"/>
    <mergeCell ref="E66:E68"/>
    <mergeCell ref="E69:E70"/>
    <mergeCell ref="F54:J54"/>
    <mergeCell ref="G62:J62"/>
    <mergeCell ref="G67:J67"/>
    <mergeCell ref="H95:J95"/>
    <mergeCell ref="H98:J98"/>
    <mergeCell ref="H96:J96"/>
    <mergeCell ref="H99:J99"/>
    <mergeCell ref="F83:F85"/>
    <mergeCell ref="G89:J89"/>
    <mergeCell ref="H90:J90"/>
    <mergeCell ref="G68:J68"/>
    <mergeCell ref="F69:J69"/>
    <mergeCell ref="G70:J70"/>
    <mergeCell ref="F71:J71"/>
    <mergeCell ref="F89:F92"/>
    <mergeCell ref="F97:F100"/>
    <mergeCell ref="F66:J66"/>
    <mergeCell ref="H91:J91"/>
    <mergeCell ref="H92:J92"/>
    <mergeCell ref="G93:J93"/>
    <mergeCell ref="H94:J94"/>
    <mergeCell ref="G86:J86"/>
    <mergeCell ref="E3:J3"/>
    <mergeCell ref="E8:E10"/>
    <mergeCell ref="E4:J7"/>
    <mergeCell ref="F8:J10"/>
    <mergeCell ref="H23:J26"/>
    <mergeCell ref="H27:J30"/>
    <mergeCell ref="G31:J34"/>
    <mergeCell ref="G35:J38"/>
    <mergeCell ref="F50:F53"/>
    <mergeCell ref="F42:F45"/>
    <mergeCell ref="G42:J42"/>
    <mergeCell ref="H43:J43"/>
    <mergeCell ref="H44:J44"/>
    <mergeCell ref="H45:J45"/>
    <mergeCell ref="G50:J50"/>
    <mergeCell ref="H51:J51"/>
    <mergeCell ref="F11:J11"/>
    <mergeCell ref="E39:E47"/>
    <mergeCell ref="H15:J18"/>
    <mergeCell ref="H19:J22"/>
    <mergeCell ref="F14:F30"/>
    <mergeCell ref="G14:J14"/>
    <mergeCell ref="F40:F41"/>
    <mergeCell ref="G40:J40"/>
  </mergeCells>
  <phoneticPr fontId="2" type="noConversion"/>
  <printOptions horizontalCentered="1"/>
  <pageMargins left="1.1811023622047245" right="1.1811023622047245" top="1.5748031496062993" bottom="1.1811023622047245" header="1.1811023622047245" footer="0"/>
  <pageSetup paperSize="9" scale="57" firstPageNumber="506" fitToHeight="0" orientation="landscape" useFirstPageNumber="1" r:id="rId1"/>
  <headerFooter differentOddEven="1">
    <oddHeader>&amp;R&amp;P</oddHeader>
    <evenHeader>&amp;L&amp;P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34"/>
  <sheetViews>
    <sheetView view="pageBreakPreview" topLeftCell="A61" zoomScale="78" zoomScaleNormal="78" zoomScaleSheetLayoutView="78" workbookViewId="0">
      <selection activeCell="K430" sqref="K430"/>
    </sheetView>
  </sheetViews>
  <sheetFormatPr defaultColWidth="4.140625" defaultRowHeight="15.75" x14ac:dyDescent="0.2"/>
  <cols>
    <col min="1" max="1" width="5.140625" style="25" customWidth="1"/>
    <col min="2" max="2" width="18.7109375" style="13" customWidth="1"/>
    <col min="3" max="3" width="4.140625" style="22"/>
    <col min="4" max="4" width="23.28515625" style="13" customWidth="1"/>
    <col min="5" max="5" width="4.7109375" style="25" customWidth="1"/>
    <col min="6" max="6" width="4.140625" style="25" customWidth="1"/>
    <col min="7" max="7" width="4.7109375" style="13" customWidth="1"/>
    <col min="8" max="8" width="6" style="22" customWidth="1"/>
    <col min="9" max="9" width="8.7109375" style="13" customWidth="1"/>
    <col min="10" max="10" width="29.42578125" style="13" customWidth="1"/>
    <col min="11" max="11" width="10" style="106" customWidth="1"/>
    <col min="12" max="12" width="15.42578125" style="22" customWidth="1"/>
    <col min="13" max="13" width="15.7109375" style="11" customWidth="1"/>
    <col min="14" max="14" width="18.28515625" style="104" customWidth="1"/>
    <col min="15" max="15" width="13.85546875" style="11" customWidth="1"/>
    <col min="16" max="16" width="17.42578125" style="21" customWidth="1"/>
    <col min="17" max="17" width="21.5703125" style="106" customWidth="1"/>
    <col min="18" max="18" width="41" style="30" customWidth="1"/>
    <col min="19" max="16384" width="4.140625" style="13"/>
  </cols>
  <sheetData>
    <row r="1" spans="1:25" ht="15.75" customHeight="1" x14ac:dyDescent="0.2">
      <c r="A1" s="118" t="s">
        <v>768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S1" s="23"/>
      <c r="T1" s="23"/>
      <c r="U1" s="23"/>
      <c r="V1" s="23"/>
      <c r="W1" s="23"/>
      <c r="X1" s="23"/>
      <c r="Y1" s="23"/>
    </row>
    <row r="2" spans="1:25" s="6" customFormat="1" ht="41.1" customHeight="1" x14ac:dyDescent="0.2">
      <c r="A2" s="11"/>
      <c r="C2" s="21"/>
      <c r="E2" s="11"/>
      <c r="F2" s="11"/>
      <c r="H2" s="21"/>
      <c r="K2" s="104"/>
      <c r="L2" s="21"/>
      <c r="M2" s="11"/>
      <c r="N2" s="104"/>
      <c r="O2" s="11"/>
      <c r="P2" s="21"/>
      <c r="Q2" s="104"/>
      <c r="R2" s="30"/>
    </row>
    <row r="3" spans="1:25" s="11" customFormat="1" ht="51" customHeight="1" x14ac:dyDescent="0.2">
      <c r="A3" s="99" t="s">
        <v>627</v>
      </c>
      <c r="B3" s="99" t="s">
        <v>628</v>
      </c>
      <c r="C3" s="111" t="s">
        <v>629</v>
      </c>
      <c r="D3" s="111"/>
      <c r="E3" s="111" t="s">
        <v>630</v>
      </c>
      <c r="F3" s="111"/>
      <c r="G3" s="111"/>
      <c r="H3" s="111"/>
      <c r="I3" s="111"/>
      <c r="J3" s="111"/>
      <c r="K3" s="8" t="s">
        <v>631</v>
      </c>
      <c r="L3" s="99" t="s">
        <v>521</v>
      </c>
      <c r="M3" s="101" t="s">
        <v>632</v>
      </c>
      <c r="N3" s="37" t="s">
        <v>633</v>
      </c>
      <c r="O3" s="101" t="s">
        <v>634</v>
      </c>
      <c r="P3" s="99" t="s">
        <v>635</v>
      </c>
      <c r="Q3" s="101" t="s">
        <v>636</v>
      </c>
      <c r="R3" s="30"/>
    </row>
    <row r="4" spans="1:25" s="6" customFormat="1" ht="18" customHeight="1" x14ac:dyDescent="0.2">
      <c r="A4" s="116" t="s">
        <v>767</v>
      </c>
      <c r="B4" s="114" t="s">
        <v>637</v>
      </c>
      <c r="C4" s="113" t="s">
        <v>599</v>
      </c>
      <c r="D4" s="113"/>
      <c r="E4" s="114" t="s">
        <v>13</v>
      </c>
      <c r="F4" s="114"/>
      <c r="G4" s="114"/>
      <c r="H4" s="114"/>
      <c r="I4" s="114"/>
      <c r="J4" s="114"/>
      <c r="K4" s="35"/>
      <c r="L4" s="18"/>
      <c r="M4" s="102"/>
      <c r="N4" s="35"/>
      <c r="O4" s="102"/>
      <c r="P4" s="18"/>
      <c r="Q4" s="35"/>
      <c r="R4" s="30"/>
    </row>
    <row r="5" spans="1:25" s="6" customFormat="1" ht="19.5" customHeight="1" x14ac:dyDescent="0.2">
      <c r="A5" s="116"/>
      <c r="B5" s="114"/>
      <c r="C5" s="114"/>
      <c r="D5" s="114"/>
      <c r="E5" s="116"/>
      <c r="F5" s="114" t="s">
        <v>611</v>
      </c>
      <c r="G5" s="114"/>
      <c r="H5" s="114"/>
      <c r="I5" s="114"/>
      <c r="J5" s="114"/>
      <c r="K5" s="102"/>
      <c r="L5" s="18"/>
      <c r="M5" s="102"/>
      <c r="N5" s="35"/>
      <c r="O5" s="102"/>
      <c r="P5" s="18"/>
      <c r="Q5" s="35"/>
      <c r="R5" s="30"/>
    </row>
    <row r="6" spans="1:25" s="6" customFormat="1" ht="19.5" customHeight="1" x14ac:dyDescent="0.2">
      <c r="A6" s="116"/>
      <c r="B6" s="114"/>
      <c r="C6" s="114"/>
      <c r="D6" s="114"/>
      <c r="E6" s="116"/>
      <c r="F6" s="116"/>
      <c r="G6" s="19" t="s">
        <v>19</v>
      </c>
      <c r="H6" s="114" t="s">
        <v>14</v>
      </c>
      <c r="I6" s="114"/>
      <c r="J6" s="114"/>
      <c r="K6" s="35">
        <v>0.6</v>
      </c>
      <c r="L6" s="18" t="s">
        <v>503</v>
      </c>
      <c r="M6" s="102">
        <v>0.03</v>
      </c>
      <c r="N6" s="35">
        <f>K6/M6</f>
        <v>20</v>
      </c>
      <c r="O6" s="102">
        <v>1</v>
      </c>
      <c r="P6" s="18" t="s">
        <v>523</v>
      </c>
      <c r="Q6" s="35">
        <f>O6*N6</f>
        <v>20</v>
      </c>
      <c r="R6" s="30" t="s">
        <v>652</v>
      </c>
    </row>
    <row r="7" spans="1:25" s="6" customFormat="1" ht="20.100000000000001" customHeight="1" x14ac:dyDescent="0.2">
      <c r="A7" s="116"/>
      <c r="B7" s="114"/>
      <c r="C7" s="114"/>
      <c r="D7" s="114"/>
      <c r="E7" s="116"/>
      <c r="F7" s="116"/>
      <c r="G7" s="116" t="s">
        <v>22</v>
      </c>
      <c r="H7" s="114" t="s">
        <v>15</v>
      </c>
      <c r="I7" s="114"/>
      <c r="J7" s="114"/>
      <c r="K7" s="35">
        <v>0.4</v>
      </c>
      <c r="L7" s="18" t="s">
        <v>502</v>
      </c>
      <c r="M7" s="102">
        <v>0.02</v>
      </c>
      <c r="N7" s="35">
        <f>K7/M7</f>
        <v>20</v>
      </c>
      <c r="O7" s="102">
        <v>3</v>
      </c>
      <c r="P7" s="18" t="s">
        <v>523</v>
      </c>
      <c r="Q7" s="35">
        <f t="shared" ref="Q7" si="0">O7*N7</f>
        <v>60</v>
      </c>
      <c r="R7" s="30" t="s">
        <v>653</v>
      </c>
    </row>
    <row r="8" spans="1:25" s="6" customFormat="1" ht="20.100000000000001" customHeight="1" x14ac:dyDescent="0.2">
      <c r="A8" s="116"/>
      <c r="B8" s="114"/>
      <c r="C8" s="114"/>
      <c r="D8" s="114"/>
      <c r="E8" s="116"/>
      <c r="F8" s="116"/>
      <c r="G8" s="116"/>
      <c r="H8" s="114"/>
      <c r="I8" s="114"/>
      <c r="J8" s="114"/>
      <c r="K8" s="35">
        <v>0.2</v>
      </c>
      <c r="L8" s="18" t="s">
        <v>505</v>
      </c>
      <c r="M8" s="102">
        <v>0.01</v>
      </c>
      <c r="N8" s="35">
        <f t="shared" ref="N8" si="1">K8/M8</f>
        <v>20</v>
      </c>
      <c r="O8" s="102">
        <v>3</v>
      </c>
      <c r="P8" s="18" t="s">
        <v>523</v>
      </c>
      <c r="Q8" s="35">
        <f>O8*N8</f>
        <v>60</v>
      </c>
      <c r="R8" s="30" t="s">
        <v>654</v>
      </c>
    </row>
    <row r="9" spans="1:25" s="6" customFormat="1" ht="35.25" customHeight="1" x14ac:dyDescent="0.2">
      <c r="A9" s="89" t="s">
        <v>541</v>
      </c>
      <c r="B9" s="114" t="s">
        <v>638</v>
      </c>
      <c r="C9" s="89" t="s">
        <v>12</v>
      </c>
      <c r="D9" s="114" t="s">
        <v>600</v>
      </c>
      <c r="E9" s="116">
        <v>1</v>
      </c>
      <c r="F9" s="114" t="s">
        <v>587</v>
      </c>
      <c r="G9" s="114"/>
      <c r="H9" s="114"/>
      <c r="I9" s="114"/>
      <c r="J9" s="114"/>
      <c r="K9" s="35"/>
      <c r="L9" s="18"/>
      <c r="M9" s="102"/>
      <c r="N9" s="35"/>
      <c r="O9" s="102"/>
      <c r="P9" s="18"/>
      <c r="Q9" s="35"/>
      <c r="R9" s="30"/>
    </row>
    <row r="10" spans="1:25" s="6" customFormat="1" ht="20.100000000000001" customHeight="1" x14ac:dyDescent="0.2">
      <c r="A10" s="89"/>
      <c r="B10" s="114"/>
      <c r="C10" s="89"/>
      <c r="D10" s="114"/>
      <c r="E10" s="116"/>
      <c r="F10" s="19" t="s">
        <v>19</v>
      </c>
      <c r="G10" s="114" t="s">
        <v>14</v>
      </c>
      <c r="H10" s="114"/>
      <c r="I10" s="114"/>
      <c r="J10" s="114"/>
      <c r="K10" s="35">
        <v>1.89</v>
      </c>
      <c r="L10" s="18" t="s">
        <v>503</v>
      </c>
      <c r="M10" s="102">
        <v>0.03</v>
      </c>
      <c r="N10" s="35">
        <f t="shared" ref="N10:N70" si="2">K10/M10</f>
        <v>63</v>
      </c>
      <c r="O10" s="102">
        <v>2</v>
      </c>
      <c r="P10" s="18" t="s">
        <v>4</v>
      </c>
      <c r="Q10" s="35">
        <f t="shared" ref="Q10:Q70" si="3">O10*N10</f>
        <v>126</v>
      </c>
      <c r="R10" s="30"/>
    </row>
    <row r="11" spans="1:25" s="6" customFormat="1" ht="20.100000000000001" customHeight="1" x14ac:dyDescent="0.2">
      <c r="A11" s="89"/>
      <c r="B11" s="114"/>
      <c r="C11" s="89"/>
      <c r="D11" s="114"/>
      <c r="E11" s="116"/>
      <c r="F11" s="116" t="s">
        <v>22</v>
      </c>
      <c r="G11" s="114" t="s">
        <v>15</v>
      </c>
      <c r="H11" s="114"/>
      <c r="I11" s="114"/>
      <c r="J11" s="114"/>
      <c r="K11" s="35">
        <v>1.26</v>
      </c>
      <c r="L11" s="18" t="s">
        <v>502</v>
      </c>
      <c r="M11" s="102">
        <v>0.02</v>
      </c>
      <c r="N11" s="35">
        <f t="shared" si="2"/>
        <v>63</v>
      </c>
      <c r="O11" s="102">
        <v>3</v>
      </c>
      <c r="P11" s="18" t="s">
        <v>4</v>
      </c>
      <c r="Q11" s="35">
        <f t="shared" si="3"/>
        <v>189</v>
      </c>
      <c r="R11" s="30"/>
    </row>
    <row r="12" spans="1:25" s="6" customFormat="1" ht="20.100000000000001" customHeight="1" x14ac:dyDescent="0.2">
      <c r="A12" s="89"/>
      <c r="B12" s="114"/>
      <c r="C12" s="89"/>
      <c r="D12" s="114"/>
      <c r="E12" s="116"/>
      <c r="F12" s="116"/>
      <c r="G12" s="114"/>
      <c r="H12" s="114"/>
      <c r="I12" s="114"/>
      <c r="J12" s="114"/>
      <c r="K12" s="35">
        <v>0.63</v>
      </c>
      <c r="L12" s="18" t="s">
        <v>505</v>
      </c>
      <c r="M12" s="102">
        <v>0.01</v>
      </c>
      <c r="N12" s="35">
        <f t="shared" si="2"/>
        <v>63</v>
      </c>
      <c r="O12" s="102">
        <v>5</v>
      </c>
      <c r="P12" s="18" t="s">
        <v>4</v>
      </c>
      <c r="Q12" s="35">
        <f t="shared" si="3"/>
        <v>315</v>
      </c>
      <c r="R12" s="30"/>
    </row>
    <row r="13" spans="1:25" s="6" customFormat="1" ht="20.100000000000001" customHeight="1" x14ac:dyDescent="0.2">
      <c r="A13" s="89"/>
      <c r="B13" s="114"/>
      <c r="C13" s="89"/>
      <c r="D13" s="89"/>
      <c r="E13" s="89">
        <v>2</v>
      </c>
      <c r="F13" s="114" t="s">
        <v>17</v>
      </c>
      <c r="G13" s="114"/>
      <c r="H13" s="114"/>
      <c r="I13" s="114"/>
      <c r="J13" s="114"/>
      <c r="K13" s="35"/>
      <c r="L13" s="18"/>
      <c r="M13" s="102"/>
      <c r="N13" s="35"/>
      <c r="O13" s="102"/>
      <c r="P13" s="18"/>
      <c r="Q13" s="35"/>
      <c r="R13" s="30"/>
    </row>
    <row r="14" spans="1:25" s="6" customFormat="1" ht="20.100000000000001" customHeight="1" x14ac:dyDescent="0.2">
      <c r="A14" s="89"/>
      <c r="B14" s="89"/>
      <c r="C14" s="89"/>
      <c r="D14" s="89"/>
      <c r="E14" s="89"/>
      <c r="F14" s="116" t="s">
        <v>19</v>
      </c>
      <c r="G14" s="114" t="s">
        <v>18</v>
      </c>
      <c r="H14" s="114"/>
      <c r="I14" s="114"/>
      <c r="J14" s="114"/>
      <c r="K14" s="35"/>
      <c r="L14" s="18"/>
      <c r="M14" s="102"/>
      <c r="N14" s="35"/>
      <c r="O14" s="102"/>
      <c r="P14" s="18"/>
      <c r="Q14" s="35"/>
      <c r="R14" s="30"/>
    </row>
    <row r="15" spans="1:25" s="6" customFormat="1" ht="20.100000000000001" customHeight="1" x14ac:dyDescent="0.2">
      <c r="A15" s="89"/>
      <c r="B15" s="89"/>
      <c r="C15" s="89"/>
      <c r="D15" s="89"/>
      <c r="E15" s="89"/>
      <c r="F15" s="116"/>
      <c r="G15" s="20"/>
      <c r="H15" s="114" t="s">
        <v>20</v>
      </c>
      <c r="I15" s="114"/>
      <c r="J15" s="114"/>
      <c r="K15" s="35">
        <v>0.42</v>
      </c>
      <c r="L15" s="18" t="s">
        <v>503</v>
      </c>
      <c r="M15" s="102">
        <v>0.03</v>
      </c>
      <c r="N15" s="35">
        <f t="shared" si="2"/>
        <v>14</v>
      </c>
      <c r="O15" s="102">
        <v>4</v>
      </c>
      <c r="P15" s="18" t="s">
        <v>21</v>
      </c>
      <c r="Q15" s="35">
        <f t="shared" si="3"/>
        <v>56</v>
      </c>
      <c r="R15" s="30"/>
    </row>
    <row r="16" spans="1:25" s="6" customFormat="1" ht="20.100000000000001" customHeight="1" x14ac:dyDescent="0.2">
      <c r="A16" s="89"/>
      <c r="B16" s="89"/>
      <c r="C16" s="89"/>
      <c r="D16" s="89"/>
      <c r="E16" s="89"/>
      <c r="F16" s="116" t="s">
        <v>22</v>
      </c>
      <c r="G16" s="114" t="s">
        <v>24</v>
      </c>
      <c r="H16" s="114"/>
      <c r="I16" s="114"/>
      <c r="J16" s="114"/>
      <c r="K16" s="35"/>
      <c r="L16" s="18"/>
      <c r="M16" s="102"/>
      <c r="N16" s="35"/>
      <c r="O16" s="102"/>
      <c r="P16" s="18"/>
      <c r="Q16" s="35"/>
      <c r="R16" s="30"/>
    </row>
    <row r="17" spans="1:18" s="6" customFormat="1" ht="18" customHeight="1" x14ac:dyDescent="0.2">
      <c r="A17" s="89"/>
      <c r="B17" s="89"/>
      <c r="C17" s="89"/>
      <c r="D17" s="89"/>
      <c r="E17" s="89"/>
      <c r="F17" s="116"/>
      <c r="G17" s="20" t="s">
        <v>5</v>
      </c>
      <c r="H17" s="114" t="s">
        <v>585</v>
      </c>
      <c r="I17" s="114"/>
      <c r="J17" s="114"/>
      <c r="K17" s="35">
        <v>0.02</v>
      </c>
      <c r="L17" s="18" t="s">
        <v>505</v>
      </c>
      <c r="M17" s="102">
        <v>0.01</v>
      </c>
      <c r="N17" s="35">
        <f t="shared" si="2"/>
        <v>2</v>
      </c>
      <c r="O17" s="102">
        <f>6*12</f>
        <v>72</v>
      </c>
      <c r="P17" s="18" t="s">
        <v>506</v>
      </c>
      <c r="Q17" s="35">
        <f t="shared" si="3"/>
        <v>144</v>
      </c>
      <c r="R17" s="30"/>
    </row>
    <row r="18" spans="1:18" s="6" customFormat="1" ht="20.100000000000001" customHeight="1" x14ac:dyDescent="0.2">
      <c r="A18" s="89"/>
      <c r="B18" s="89"/>
      <c r="C18" s="89"/>
      <c r="D18" s="89"/>
      <c r="E18" s="89"/>
      <c r="F18" s="116"/>
      <c r="G18" s="20" t="s">
        <v>6</v>
      </c>
      <c r="H18" s="114" t="s">
        <v>586</v>
      </c>
      <c r="I18" s="114"/>
      <c r="J18" s="114"/>
      <c r="K18" s="35">
        <v>0.03</v>
      </c>
      <c r="L18" s="18" t="s">
        <v>505</v>
      </c>
      <c r="M18" s="102">
        <v>0.01</v>
      </c>
      <c r="N18" s="35">
        <f t="shared" si="2"/>
        <v>3</v>
      </c>
      <c r="O18" s="102">
        <f>6*12</f>
        <v>72</v>
      </c>
      <c r="P18" s="18" t="s">
        <v>507</v>
      </c>
      <c r="Q18" s="35">
        <f t="shared" si="3"/>
        <v>216</v>
      </c>
      <c r="R18" s="30"/>
    </row>
    <row r="19" spans="1:18" s="6" customFormat="1" ht="20.100000000000001" customHeight="1" x14ac:dyDescent="0.2">
      <c r="A19" s="89"/>
      <c r="B19" s="89"/>
      <c r="C19" s="89"/>
      <c r="D19" s="89"/>
      <c r="E19" s="89"/>
      <c r="F19" s="116"/>
      <c r="G19" s="20" t="s">
        <v>7</v>
      </c>
      <c r="H19" s="114" t="s">
        <v>588</v>
      </c>
      <c r="I19" s="114"/>
      <c r="J19" s="114"/>
      <c r="K19" s="35">
        <v>0.06</v>
      </c>
      <c r="L19" s="18" t="s">
        <v>505</v>
      </c>
      <c r="M19" s="102">
        <v>0.01</v>
      </c>
      <c r="N19" s="35">
        <f t="shared" si="2"/>
        <v>6</v>
      </c>
      <c r="O19" s="102">
        <v>11</v>
      </c>
      <c r="P19" s="18" t="s">
        <v>508</v>
      </c>
      <c r="Q19" s="35">
        <f t="shared" si="3"/>
        <v>66</v>
      </c>
      <c r="R19" s="30"/>
    </row>
    <row r="20" spans="1:18" s="6" customFormat="1" ht="20.100000000000001" customHeight="1" x14ac:dyDescent="0.2">
      <c r="A20" s="89"/>
      <c r="B20" s="89"/>
      <c r="C20" s="89"/>
      <c r="D20" s="89"/>
      <c r="E20" s="89"/>
      <c r="F20" s="116"/>
      <c r="G20" s="20" t="s">
        <v>57</v>
      </c>
      <c r="H20" s="114" t="s">
        <v>589</v>
      </c>
      <c r="I20" s="114"/>
      <c r="J20" s="114"/>
      <c r="K20" s="35">
        <v>0.03</v>
      </c>
      <c r="L20" s="18" t="s">
        <v>505</v>
      </c>
      <c r="M20" s="102">
        <v>0.01</v>
      </c>
      <c r="N20" s="35">
        <f t="shared" si="2"/>
        <v>3</v>
      </c>
      <c r="O20" s="102">
        <f>6*12</f>
        <v>72</v>
      </c>
      <c r="P20" s="18" t="s">
        <v>507</v>
      </c>
      <c r="Q20" s="35">
        <f t="shared" si="3"/>
        <v>216</v>
      </c>
      <c r="R20" s="30"/>
    </row>
    <row r="21" spans="1:18" s="6" customFormat="1" ht="20.100000000000001" customHeight="1" x14ac:dyDescent="0.2">
      <c r="A21" s="89"/>
      <c r="B21" s="89"/>
      <c r="C21" s="89"/>
      <c r="D21" s="89"/>
      <c r="E21" s="89"/>
      <c r="F21" s="116" t="s">
        <v>27</v>
      </c>
      <c r="G21" s="114" t="s">
        <v>590</v>
      </c>
      <c r="H21" s="114"/>
      <c r="I21" s="114"/>
      <c r="J21" s="114"/>
      <c r="K21" s="35"/>
      <c r="L21" s="18"/>
      <c r="M21" s="102"/>
      <c r="N21" s="35"/>
      <c r="O21" s="102"/>
      <c r="P21" s="18"/>
      <c r="Q21" s="35"/>
      <c r="R21" s="30"/>
    </row>
    <row r="22" spans="1:18" s="6" customFormat="1" ht="20.100000000000001" customHeight="1" x14ac:dyDescent="0.2">
      <c r="A22" s="89"/>
      <c r="B22" s="89"/>
      <c r="C22" s="89"/>
      <c r="D22" s="89"/>
      <c r="E22" s="89"/>
      <c r="F22" s="116"/>
      <c r="G22" s="18" t="s">
        <v>5</v>
      </c>
      <c r="H22" s="114" t="s">
        <v>14</v>
      </c>
      <c r="I22" s="114"/>
      <c r="J22" s="114"/>
      <c r="K22" s="35">
        <v>1.08</v>
      </c>
      <c r="L22" s="18" t="s">
        <v>502</v>
      </c>
      <c r="M22" s="102">
        <v>0.02</v>
      </c>
      <c r="N22" s="35">
        <f t="shared" si="2"/>
        <v>54</v>
      </c>
      <c r="O22" s="102">
        <v>9</v>
      </c>
      <c r="P22" s="18" t="s">
        <v>4</v>
      </c>
      <c r="Q22" s="35">
        <f t="shared" si="3"/>
        <v>486</v>
      </c>
      <c r="R22" s="30"/>
    </row>
    <row r="23" spans="1:18" s="6" customFormat="1" ht="20.100000000000001" customHeight="1" x14ac:dyDescent="0.2">
      <c r="A23" s="89"/>
      <c r="B23" s="89"/>
      <c r="C23" s="89"/>
      <c r="D23" s="89"/>
      <c r="E23" s="89"/>
      <c r="F23" s="116"/>
      <c r="G23" s="18" t="s">
        <v>6</v>
      </c>
      <c r="H23" s="114" t="s">
        <v>15</v>
      </c>
      <c r="I23" s="114"/>
      <c r="J23" s="114"/>
      <c r="K23" s="35">
        <v>0.54</v>
      </c>
      <c r="L23" s="18" t="s">
        <v>505</v>
      </c>
      <c r="M23" s="102">
        <v>0.01</v>
      </c>
      <c r="N23" s="35">
        <f t="shared" si="2"/>
        <v>54</v>
      </c>
      <c r="O23" s="102">
        <v>9</v>
      </c>
      <c r="P23" s="18" t="s">
        <v>4</v>
      </c>
      <c r="Q23" s="35">
        <f t="shared" si="3"/>
        <v>486</v>
      </c>
      <c r="R23" s="30"/>
    </row>
    <row r="24" spans="1:18" s="6" customFormat="1" ht="20.100000000000001" customHeight="1" x14ac:dyDescent="0.2">
      <c r="A24" s="89"/>
      <c r="B24" s="89"/>
      <c r="C24" s="89"/>
      <c r="D24" s="89"/>
      <c r="E24" s="89"/>
      <c r="F24" s="116" t="s">
        <v>28</v>
      </c>
      <c r="G24" s="114" t="s">
        <v>591</v>
      </c>
      <c r="H24" s="114"/>
      <c r="I24" s="114"/>
      <c r="J24" s="114"/>
      <c r="K24" s="35"/>
      <c r="L24" s="18"/>
      <c r="M24" s="102"/>
      <c r="N24" s="35"/>
      <c r="O24" s="102"/>
      <c r="P24" s="18"/>
      <c r="Q24" s="35"/>
      <c r="R24" s="30"/>
    </row>
    <row r="25" spans="1:18" s="6" customFormat="1" ht="20.100000000000001" customHeight="1" x14ac:dyDescent="0.2">
      <c r="A25" s="89"/>
      <c r="B25" s="89"/>
      <c r="C25" s="89"/>
      <c r="D25" s="89"/>
      <c r="E25" s="89"/>
      <c r="F25" s="116"/>
      <c r="G25" s="18" t="s">
        <v>5</v>
      </c>
      <c r="H25" s="114" t="s">
        <v>14</v>
      </c>
      <c r="I25" s="114"/>
      <c r="J25" s="114"/>
      <c r="K25" s="35">
        <v>1.08</v>
      </c>
      <c r="L25" s="18" t="s">
        <v>502</v>
      </c>
      <c r="M25" s="102">
        <v>0.02</v>
      </c>
      <c r="N25" s="35">
        <f t="shared" si="2"/>
        <v>54</v>
      </c>
      <c r="O25" s="102"/>
      <c r="P25" s="18" t="s">
        <v>4</v>
      </c>
      <c r="Q25" s="35">
        <f t="shared" si="3"/>
        <v>0</v>
      </c>
      <c r="R25" s="30"/>
    </row>
    <row r="26" spans="1:18" s="6" customFormat="1" ht="20.100000000000001" customHeight="1" x14ac:dyDescent="0.2">
      <c r="A26" s="89"/>
      <c r="B26" s="89"/>
      <c r="C26" s="89"/>
      <c r="D26" s="89"/>
      <c r="E26" s="89"/>
      <c r="F26" s="116"/>
      <c r="G26" s="18" t="s">
        <v>6</v>
      </c>
      <c r="H26" s="114" t="s">
        <v>15</v>
      </c>
      <c r="I26" s="114"/>
      <c r="J26" s="114"/>
      <c r="K26" s="35">
        <v>0.54</v>
      </c>
      <c r="L26" s="18" t="s">
        <v>505</v>
      </c>
      <c r="M26" s="102">
        <v>0.01</v>
      </c>
      <c r="N26" s="35">
        <f t="shared" si="2"/>
        <v>54</v>
      </c>
      <c r="O26" s="102"/>
      <c r="P26" s="18" t="s">
        <v>4</v>
      </c>
      <c r="Q26" s="35">
        <f t="shared" si="3"/>
        <v>0</v>
      </c>
      <c r="R26" s="30"/>
    </row>
    <row r="27" spans="1:18" s="6" customFormat="1" ht="20.100000000000001" customHeight="1" x14ac:dyDescent="0.2">
      <c r="A27" s="89"/>
      <c r="B27" s="89"/>
      <c r="C27" s="89"/>
      <c r="D27" s="89"/>
      <c r="E27" s="89">
        <v>3</v>
      </c>
      <c r="F27" s="114" t="s">
        <v>29</v>
      </c>
      <c r="G27" s="114"/>
      <c r="H27" s="114"/>
      <c r="I27" s="114"/>
      <c r="J27" s="114"/>
      <c r="K27" s="35"/>
      <c r="L27" s="18"/>
      <c r="M27" s="102"/>
      <c r="N27" s="35"/>
      <c r="O27" s="102"/>
      <c r="P27" s="18"/>
      <c r="Q27" s="35"/>
      <c r="R27" s="30"/>
    </row>
    <row r="28" spans="1:18" s="6" customFormat="1" ht="20.100000000000001" customHeight="1" x14ac:dyDescent="0.2">
      <c r="A28" s="89"/>
      <c r="B28" s="89"/>
      <c r="C28" s="89"/>
      <c r="D28" s="89"/>
      <c r="E28" s="89"/>
      <c r="F28" s="116" t="s">
        <v>19</v>
      </c>
      <c r="G28" s="114" t="s">
        <v>18</v>
      </c>
      <c r="H28" s="114"/>
      <c r="I28" s="114"/>
      <c r="J28" s="114"/>
      <c r="K28" s="35"/>
      <c r="L28" s="18"/>
      <c r="M28" s="102"/>
      <c r="N28" s="35"/>
      <c r="O28" s="102"/>
      <c r="P28" s="18"/>
      <c r="Q28" s="35"/>
      <c r="R28" s="30"/>
    </row>
    <row r="29" spans="1:18" s="6" customFormat="1" ht="20.100000000000001" customHeight="1" x14ac:dyDescent="0.2">
      <c r="A29" s="89"/>
      <c r="B29" s="89"/>
      <c r="C29" s="89"/>
      <c r="D29" s="89"/>
      <c r="E29" s="89"/>
      <c r="F29" s="116"/>
      <c r="G29" s="20"/>
      <c r="H29" s="114" t="s">
        <v>20</v>
      </c>
      <c r="I29" s="114"/>
      <c r="J29" s="114"/>
      <c r="K29" s="35">
        <v>0.38</v>
      </c>
      <c r="L29" s="18" t="s">
        <v>502</v>
      </c>
      <c r="M29" s="102">
        <v>0.02</v>
      </c>
      <c r="N29" s="35">
        <f t="shared" si="2"/>
        <v>19</v>
      </c>
      <c r="O29" s="102">
        <v>1</v>
      </c>
      <c r="P29" s="18" t="s">
        <v>21</v>
      </c>
      <c r="Q29" s="35">
        <f t="shared" si="3"/>
        <v>19</v>
      </c>
      <c r="R29" s="30"/>
    </row>
    <row r="30" spans="1:18" s="6" customFormat="1" ht="20.100000000000001" customHeight="1" x14ac:dyDescent="0.2">
      <c r="A30" s="89"/>
      <c r="B30" s="89"/>
      <c r="C30" s="89"/>
      <c r="D30" s="89"/>
      <c r="E30" s="89"/>
      <c r="F30" s="89" t="s">
        <v>22</v>
      </c>
      <c r="G30" s="114" t="s">
        <v>30</v>
      </c>
      <c r="H30" s="114"/>
      <c r="I30" s="114"/>
      <c r="J30" s="114"/>
      <c r="K30" s="35"/>
      <c r="L30" s="87"/>
      <c r="M30" s="102"/>
      <c r="N30" s="35"/>
      <c r="O30" s="102"/>
      <c r="P30" s="87"/>
      <c r="Q30" s="35"/>
      <c r="R30" s="30"/>
    </row>
    <row r="31" spans="1:18" s="6" customFormat="1" ht="20.100000000000001" customHeight="1" x14ac:dyDescent="0.2">
      <c r="A31" s="89"/>
      <c r="B31" s="89"/>
      <c r="C31" s="89"/>
      <c r="D31" s="89"/>
      <c r="E31" s="89"/>
      <c r="F31" s="89"/>
      <c r="G31" s="89" t="s">
        <v>5</v>
      </c>
      <c r="H31" s="114" t="s">
        <v>32</v>
      </c>
      <c r="I31" s="114"/>
      <c r="J31" s="114"/>
      <c r="K31" s="35">
        <v>0.23</v>
      </c>
      <c r="L31" s="87" t="s">
        <v>505</v>
      </c>
      <c r="M31" s="102">
        <v>0.01</v>
      </c>
      <c r="N31" s="35">
        <f t="shared" si="2"/>
        <v>23</v>
      </c>
      <c r="O31" s="102">
        <v>1</v>
      </c>
      <c r="P31" s="87" t="s">
        <v>4</v>
      </c>
      <c r="Q31" s="35">
        <f t="shared" si="3"/>
        <v>23</v>
      </c>
      <c r="R31" s="30"/>
    </row>
    <row r="32" spans="1:18" s="6" customFormat="1" ht="20.100000000000001" customHeight="1" x14ac:dyDescent="0.2">
      <c r="A32" s="98"/>
      <c r="B32" s="98"/>
      <c r="C32" s="98"/>
      <c r="D32" s="98"/>
      <c r="E32" s="98"/>
      <c r="F32" s="98"/>
      <c r="G32" s="98" t="s">
        <v>6</v>
      </c>
      <c r="H32" s="114" t="s">
        <v>34</v>
      </c>
      <c r="I32" s="114"/>
      <c r="J32" s="114"/>
      <c r="K32" s="35">
        <v>0.12</v>
      </c>
      <c r="L32" s="94" t="s">
        <v>505</v>
      </c>
      <c r="M32" s="102">
        <v>0.01</v>
      </c>
      <c r="N32" s="35">
        <f t="shared" si="2"/>
        <v>12</v>
      </c>
      <c r="O32" s="102">
        <v>1</v>
      </c>
      <c r="P32" s="94" t="s">
        <v>4</v>
      </c>
      <c r="Q32" s="35">
        <f t="shared" si="3"/>
        <v>12</v>
      </c>
      <c r="R32" s="30"/>
    </row>
    <row r="33" spans="1:18" s="6" customFormat="1" ht="34.5" customHeight="1" x14ac:dyDescent="0.2">
      <c r="A33" s="89"/>
      <c r="B33" s="98"/>
      <c r="C33" s="98"/>
      <c r="D33" s="98"/>
      <c r="E33" s="98"/>
      <c r="F33" s="98"/>
      <c r="G33" s="98" t="s">
        <v>7</v>
      </c>
      <c r="H33" s="114" t="s">
        <v>36</v>
      </c>
      <c r="I33" s="114"/>
      <c r="J33" s="114"/>
      <c r="K33" s="35">
        <v>1.08</v>
      </c>
      <c r="L33" s="94" t="s">
        <v>502</v>
      </c>
      <c r="M33" s="102">
        <v>0.02</v>
      </c>
      <c r="N33" s="35">
        <f t="shared" si="2"/>
        <v>54</v>
      </c>
      <c r="O33" s="102">
        <v>1</v>
      </c>
      <c r="P33" s="94" t="s">
        <v>4</v>
      </c>
      <c r="Q33" s="35">
        <f t="shared" si="3"/>
        <v>54</v>
      </c>
      <c r="R33" s="30"/>
    </row>
    <row r="34" spans="1:18" s="6" customFormat="1" ht="20.100000000000001" customHeight="1" x14ac:dyDescent="0.2">
      <c r="A34" s="100"/>
      <c r="B34" s="100"/>
      <c r="C34" s="100"/>
      <c r="D34" s="100"/>
      <c r="E34" s="100"/>
      <c r="F34" s="100" t="s">
        <v>27</v>
      </c>
      <c r="G34" s="115" t="s">
        <v>37</v>
      </c>
      <c r="H34" s="115"/>
      <c r="I34" s="115"/>
      <c r="J34" s="115"/>
      <c r="K34" s="105"/>
      <c r="L34" s="95"/>
      <c r="M34" s="103"/>
      <c r="N34" s="105"/>
      <c r="O34" s="103"/>
      <c r="P34" s="95"/>
      <c r="Q34" s="105"/>
      <c r="R34" s="30"/>
    </row>
    <row r="35" spans="1:18" s="6" customFormat="1" ht="33.75" customHeight="1" x14ac:dyDescent="0.2">
      <c r="A35" s="89"/>
      <c r="B35" s="89"/>
      <c r="C35" s="89"/>
      <c r="D35" s="89"/>
      <c r="E35" s="89"/>
      <c r="F35" s="98"/>
      <c r="G35" s="18" t="s">
        <v>5</v>
      </c>
      <c r="H35" s="114" t="s">
        <v>39</v>
      </c>
      <c r="I35" s="114"/>
      <c r="J35" s="114"/>
      <c r="K35" s="35">
        <v>7.0000000000000007E-2</v>
      </c>
      <c r="L35" s="18" t="s">
        <v>505</v>
      </c>
      <c r="M35" s="102">
        <v>0.01</v>
      </c>
      <c r="N35" s="35">
        <f t="shared" si="2"/>
        <v>7.0000000000000009</v>
      </c>
      <c r="O35" s="102">
        <v>1</v>
      </c>
      <c r="P35" s="18" t="s">
        <v>475</v>
      </c>
      <c r="Q35" s="35">
        <f t="shared" si="3"/>
        <v>7.0000000000000009</v>
      </c>
      <c r="R35" s="30"/>
    </row>
    <row r="36" spans="1:18" s="6" customFormat="1" ht="20.100000000000001" customHeight="1" x14ac:dyDescent="0.2">
      <c r="A36" s="89"/>
      <c r="B36" s="89"/>
      <c r="C36" s="89"/>
      <c r="D36" s="89"/>
      <c r="E36" s="89"/>
      <c r="F36" s="98"/>
      <c r="G36" s="18" t="s">
        <v>6</v>
      </c>
      <c r="H36" s="114" t="s">
        <v>40</v>
      </c>
      <c r="I36" s="114"/>
      <c r="J36" s="114"/>
      <c r="K36" s="35">
        <v>0.14000000000000001</v>
      </c>
      <c r="L36" s="18" t="s">
        <v>505</v>
      </c>
      <c r="M36" s="102">
        <v>0.01</v>
      </c>
      <c r="N36" s="35">
        <f t="shared" si="2"/>
        <v>14.000000000000002</v>
      </c>
      <c r="O36" s="102">
        <v>1</v>
      </c>
      <c r="P36" s="18" t="s">
        <v>475</v>
      </c>
      <c r="Q36" s="35">
        <f t="shared" si="3"/>
        <v>14.000000000000002</v>
      </c>
      <c r="R36" s="30"/>
    </row>
    <row r="37" spans="1:18" s="6" customFormat="1" ht="30" customHeight="1" x14ac:dyDescent="0.2">
      <c r="A37" s="89"/>
      <c r="B37" s="89"/>
      <c r="C37" s="89"/>
      <c r="D37" s="89"/>
      <c r="E37" s="89"/>
      <c r="F37" s="98"/>
      <c r="G37" s="18" t="s">
        <v>7</v>
      </c>
      <c r="H37" s="114" t="s">
        <v>41</v>
      </c>
      <c r="I37" s="114"/>
      <c r="J37" s="114"/>
      <c r="K37" s="35">
        <v>0.32</v>
      </c>
      <c r="L37" s="18" t="s">
        <v>505</v>
      </c>
      <c r="M37" s="102">
        <v>0.01</v>
      </c>
      <c r="N37" s="35">
        <f t="shared" si="2"/>
        <v>32</v>
      </c>
      <c r="O37" s="102">
        <v>1</v>
      </c>
      <c r="P37" s="18" t="s">
        <v>475</v>
      </c>
      <c r="Q37" s="35">
        <f t="shared" si="3"/>
        <v>32</v>
      </c>
      <c r="R37" s="30"/>
    </row>
    <row r="38" spans="1:18" s="6" customFormat="1" ht="20.100000000000001" customHeight="1" x14ac:dyDescent="0.2">
      <c r="A38" s="89"/>
      <c r="B38" s="89"/>
      <c r="C38" s="89"/>
      <c r="D38" s="89"/>
      <c r="E38" s="89"/>
      <c r="F38" s="98"/>
      <c r="G38" s="20" t="s">
        <v>57</v>
      </c>
      <c r="H38" s="114" t="s">
        <v>42</v>
      </c>
      <c r="I38" s="114"/>
      <c r="J38" s="114"/>
      <c r="K38" s="35">
        <v>0.70000000000000007</v>
      </c>
      <c r="L38" s="18" t="s">
        <v>505</v>
      </c>
      <c r="M38" s="102">
        <v>0.01</v>
      </c>
      <c r="N38" s="35">
        <f t="shared" si="2"/>
        <v>70</v>
      </c>
      <c r="O38" s="102">
        <v>1</v>
      </c>
      <c r="P38" s="18" t="s">
        <v>475</v>
      </c>
      <c r="Q38" s="35">
        <f t="shared" si="3"/>
        <v>70</v>
      </c>
      <c r="R38" s="30"/>
    </row>
    <row r="39" spans="1:18" s="6" customFormat="1" ht="20.100000000000001" customHeight="1" x14ac:dyDescent="0.2">
      <c r="A39" s="89"/>
      <c r="B39" s="89"/>
      <c r="C39" s="89"/>
      <c r="D39" s="89"/>
      <c r="E39" s="89"/>
      <c r="F39" s="98"/>
      <c r="G39" s="20" t="s">
        <v>70</v>
      </c>
      <c r="H39" s="114" t="s">
        <v>43</v>
      </c>
      <c r="I39" s="114"/>
      <c r="J39" s="114"/>
      <c r="K39" s="35">
        <v>0.32</v>
      </c>
      <c r="L39" s="18" t="s">
        <v>502</v>
      </c>
      <c r="M39" s="102">
        <v>0.02</v>
      </c>
      <c r="N39" s="35">
        <f t="shared" si="2"/>
        <v>16</v>
      </c>
      <c r="O39" s="102">
        <v>1</v>
      </c>
      <c r="P39" s="18" t="s">
        <v>475</v>
      </c>
      <c r="Q39" s="35">
        <f t="shared" si="3"/>
        <v>16</v>
      </c>
      <c r="R39" s="30"/>
    </row>
    <row r="40" spans="1:18" s="6" customFormat="1" ht="20.100000000000001" customHeight="1" x14ac:dyDescent="0.2">
      <c r="A40" s="89"/>
      <c r="B40" s="89"/>
      <c r="C40" s="89"/>
      <c r="D40" s="89"/>
      <c r="E40" s="89"/>
      <c r="F40" s="98"/>
      <c r="G40" s="20" t="s">
        <v>72</v>
      </c>
      <c r="H40" s="114" t="s">
        <v>44</v>
      </c>
      <c r="I40" s="114"/>
      <c r="J40" s="114"/>
      <c r="K40" s="35">
        <v>0.42</v>
      </c>
      <c r="L40" s="18" t="s">
        <v>502</v>
      </c>
      <c r="M40" s="102">
        <v>0.02</v>
      </c>
      <c r="N40" s="35">
        <f t="shared" si="2"/>
        <v>21</v>
      </c>
      <c r="O40" s="102">
        <v>1</v>
      </c>
      <c r="P40" s="18" t="s">
        <v>477</v>
      </c>
      <c r="Q40" s="35">
        <f t="shared" si="3"/>
        <v>21</v>
      </c>
      <c r="R40" s="30"/>
    </row>
    <row r="41" spans="1:18" s="6" customFormat="1" ht="33.75" customHeight="1" x14ac:dyDescent="0.2">
      <c r="A41" s="89"/>
      <c r="B41" s="89"/>
      <c r="C41" s="89"/>
      <c r="D41" s="89"/>
      <c r="E41" s="89"/>
      <c r="F41" s="98"/>
      <c r="G41" s="20" t="s">
        <v>74</v>
      </c>
      <c r="H41" s="114" t="s">
        <v>46</v>
      </c>
      <c r="I41" s="114"/>
      <c r="J41" s="114"/>
      <c r="K41" s="35">
        <v>0.14000000000000001</v>
      </c>
      <c r="L41" s="18" t="s">
        <v>505</v>
      </c>
      <c r="M41" s="102">
        <v>0.01</v>
      </c>
      <c r="N41" s="35">
        <f t="shared" si="2"/>
        <v>14.000000000000002</v>
      </c>
      <c r="O41" s="102">
        <v>1</v>
      </c>
      <c r="P41" s="18" t="s">
        <v>475</v>
      </c>
      <c r="Q41" s="35">
        <f t="shared" si="3"/>
        <v>14.000000000000002</v>
      </c>
      <c r="R41" s="30"/>
    </row>
    <row r="42" spans="1:18" s="6" customFormat="1" ht="20.100000000000001" customHeight="1" x14ac:dyDescent="0.2">
      <c r="A42" s="89"/>
      <c r="B42" s="89"/>
      <c r="C42" s="89"/>
      <c r="D42" s="89"/>
      <c r="E42" s="89"/>
      <c r="F42" s="98"/>
      <c r="G42" s="20" t="s">
        <v>145</v>
      </c>
      <c r="H42" s="114" t="s">
        <v>48</v>
      </c>
      <c r="I42" s="114"/>
      <c r="J42" s="114"/>
      <c r="K42" s="35">
        <v>0.92999999999999994</v>
      </c>
      <c r="L42" s="18" t="s">
        <v>511</v>
      </c>
      <c r="M42" s="102">
        <v>0.03</v>
      </c>
      <c r="N42" s="35">
        <f t="shared" si="2"/>
        <v>31</v>
      </c>
      <c r="O42" s="102"/>
      <c r="P42" s="18" t="s">
        <v>475</v>
      </c>
      <c r="Q42" s="35">
        <f t="shared" si="3"/>
        <v>0</v>
      </c>
      <c r="R42" s="30"/>
    </row>
    <row r="43" spans="1:18" s="6" customFormat="1" ht="20.100000000000001" customHeight="1" x14ac:dyDescent="0.2">
      <c r="A43" s="89"/>
      <c r="B43" s="89"/>
      <c r="C43" s="89"/>
      <c r="D43" s="89"/>
      <c r="E43" s="89"/>
      <c r="F43" s="98"/>
      <c r="G43" s="20" t="s">
        <v>149</v>
      </c>
      <c r="H43" s="114" t="s">
        <v>50</v>
      </c>
      <c r="I43" s="114"/>
      <c r="J43" s="114"/>
      <c r="K43" s="35">
        <v>0.17</v>
      </c>
      <c r="L43" s="18" t="s">
        <v>505</v>
      </c>
      <c r="M43" s="102">
        <v>0.01</v>
      </c>
      <c r="N43" s="35">
        <f t="shared" si="2"/>
        <v>17</v>
      </c>
      <c r="O43" s="102">
        <v>1</v>
      </c>
      <c r="P43" s="18" t="s">
        <v>10</v>
      </c>
      <c r="Q43" s="35">
        <f t="shared" si="3"/>
        <v>17</v>
      </c>
      <c r="R43" s="30"/>
    </row>
    <row r="44" spans="1:18" s="6" customFormat="1" ht="33" customHeight="1" x14ac:dyDescent="0.2">
      <c r="A44" s="89"/>
      <c r="B44" s="89"/>
      <c r="C44" s="89"/>
      <c r="D44" s="89"/>
      <c r="E44" s="89"/>
      <c r="F44" s="98"/>
      <c r="G44" s="20" t="s">
        <v>154</v>
      </c>
      <c r="H44" s="114" t="s">
        <v>52</v>
      </c>
      <c r="I44" s="114"/>
      <c r="J44" s="114"/>
      <c r="K44" s="35">
        <v>0.06</v>
      </c>
      <c r="L44" s="18" t="s">
        <v>505</v>
      </c>
      <c r="M44" s="102">
        <v>0.01</v>
      </c>
      <c r="N44" s="35">
        <f t="shared" si="2"/>
        <v>6</v>
      </c>
      <c r="O44" s="102">
        <v>1</v>
      </c>
      <c r="P44" s="18" t="s">
        <v>53</v>
      </c>
      <c r="Q44" s="35">
        <f t="shared" si="3"/>
        <v>6</v>
      </c>
      <c r="R44" s="30"/>
    </row>
    <row r="45" spans="1:18" s="6" customFormat="1" ht="33" customHeight="1" x14ac:dyDescent="0.2">
      <c r="A45" s="89"/>
      <c r="B45" s="89"/>
      <c r="C45" s="89"/>
      <c r="D45" s="89"/>
      <c r="E45" s="89"/>
      <c r="F45" s="98"/>
      <c r="G45" s="20" t="s">
        <v>156</v>
      </c>
      <c r="H45" s="114" t="s">
        <v>55</v>
      </c>
      <c r="I45" s="114"/>
      <c r="J45" s="114"/>
      <c r="K45" s="35">
        <v>0.15</v>
      </c>
      <c r="L45" s="18" t="s">
        <v>511</v>
      </c>
      <c r="M45" s="102">
        <v>0.03</v>
      </c>
      <c r="N45" s="35">
        <f t="shared" si="2"/>
        <v>5</v>
      </c>
      <c r="O45" s="102">
        <v>1</v>
      </c>
      <c r="P45" s="18" t="s">
        <v>56</v>
      </c>
      <c r="Q45" s="35">
        <f t="shared" si="3"/>
        <v>5</v>
      </c>
      <c r="R45" s="30"/>
    </row>
    <row r="46" spans="1:18" s="6" customFormat="1" ht="20.100000000000001" customHeight="1" x14ac:dyDescent="0.2">
      <c r="A46" s="89"/>
      <c r="B46" s="89"/>
      <c r="C46" s="89"/>
      <c r="D46" s="89"/>
      <c r="E46" s="116">
        <v>4</v>
      </c>
      <c r="F46" s="114" t="s">
        <v>58</v>
      </c>
      <c r="G46" s="114"/>
      <c r="H46" s="114"/>
      <c r="I46" s="114"/>
      <c r="J46" s="114"/>
      <c r="K46" s="35"/>
      <c r="L46" s="18"/>
      <c r="M46" s="102"/>
      <c r="N46" s="35"/>
      <c r="O46" s="102"/>
      <c r="P46" s="18"/>
      <c r="Q46" s="35">
        <f t="shared" si="3"/>
        <v>0</v>
      </c>
      <c r="R46" s="30"/>
    </row>
    <row r="47" spans="1:18" s="6" customFormat="1" ht="20.100000000000001" customHeight="1" x14ac:dyDescent="0.2">
      <c r="A47" s="89"/>
      <c r="B47" s="89"/>
      <c r="C47" s="89"/>
      <c r="D47" s="89"/>
      <c r="E47" s="116"/>
      <c r="F47" s="19" t="s">
        <v>19</v>
      </c>
      <c r="G47" s="114" t="s">
        <v>59</v>
      </c>
      <c r="H47" s="114"/>
      <c r="I47" s="114"/>
      <c r="J47" s="114"/>
      <c r="K47" s="35">
        <v>1.08</v>
      </c>
      <c r="L47" s="18" t="s">
        <v>511</v>
      </c>
      <c r="M47" s="102">
        <v>0.03</v>
      </c>
      <c r="N47" s="35">
        <f t="shared" si="2"/>
        <v>36.000000000000007</v>
      </c>
      <c r="O47" s="102">
        <v>1</v>
      </c>
      <c r="P47" s="18" t="s">
        <v>11</v>
      </c>
      <c r="Q47" s="35">
        <f t="shared" si="3"/>
        <v>36.000000000000007</v>
      </c>
      <c r="R47" s="30"/>
    </row>
    <row r="48" spans="1:18" s="6" customFormat="1" ht="20.100000000000001" customHeight="1" x14ac:dyDescent="0.2">
      <c r="A48" s="89"/>
      <c r="B48" s="89"/>
      <c r="C48" s="89"/>
      <c r="D48" s="89"/>
      <c r="E48" s="116"/>
      <c r="F48" s="19" t="s">
        <v>22</v>
      </c>
      <c r="G48" s="114" t="s">
        <v>60</v>
      </c>
      <c r="H48" s="114"/>
      <c r="I48" s="114"/>
      <c r="J48" s="114"/>
      <c r="K48" s="35">
        <v>0.37</v>
      </c>
      <c r="L48" s="18" t="s">
        <v>505</v>
      </c>
      <c r="M48" s="102">
        <v>0.01</v>
      </c>
      <c r="N48" s="35">
        <f t="shared" si="2"/>
        <v>37</v>
      </c>
      <c r="O48" s="102">
        <v>1</v>
      </c>
      <c r="P48" s="18" t="s">
        <v>11</v>
      </c>
      <c r="Q48" s="35">
        <f t="shared" si="3"/>
        <v>37</v>
      </c>
      <c r="R48" s="30"/>
    </row>
    <row r="49" spans="1:18" s="6" customFormat="1" ht="19.5" customHeight="1" x14ac:dyDescent="0.2">
      <c r="A49" s="89"/>
      <c r="B49" s="89"/>
      <c r="C49" s="89"/>
      <c r="D49" s="89"/>
      <c r="E49" s="116"/>
      <c r="F49" s="19" t="s">
        <v>27</v>
      </c>
      <c r="G49" s="114" t="s">
        <v>428</v>
      </c>
      <c r="H49" s="114"/>
      <c r="I49" s="114"/>
      <c r="J49" s="114"/>
      <c r="K49" s="35">
        <v>0.33</v>
      </c>
      <c r="L49" s="18" t="s">
        <v>511</v>
      </c>
      <c r="M49" s="102">
        <v>0.03</v>
      </c>
      <c r="N49" s="35">
        <f t="shared" si="2"/>
        <v>11.000000000000002</v>
      </c>
      <c r="O49" s="102">
        <v>1</v>
      </c>
      <c r="P49" s="18" t="s">
        <v>4</v>
      </c>
      <c r="Q49" s="35">
        <f t="shared" si="3"/>
        <v>11.000000000000002</v>
      </c>
      <c r="R49" s="30"/>
    </row>
    <row r="50" spans="1:18" s="6" customFormat="1" ht="20.100000000000001" customHeight="1" x14ac:dyDescent="0.2">
      <c r="A50" s="89"/>
      <c r="B50" s="89"/>
      <c r="C50" s="89" t="s">
        <v>525</v>
      </c>
      <c r="D50" s="114" t="s">
        <v>556</v>
      </c>
      <c r="E50" s="19">
        <v>1</v>
      </c>
      <c r="F50" s="114" t="s">
        <v>474</v>
      </c>
      <c r="G50" s="114"/>
      <c r="H50" s="114"/>
      <c r="I50" s="114"/>
      <c r="J50" s="114"/>
      <c r="K50" s="35">
        <v>3</v>
      </c>
      <c r="L50" s="18" t="s">
        <v>502</v>
      </c>
      <c r="M50" s="102">
        <v>0.02</v>
      </c>
      <c r="N50" s="35">
        <f t="shared" si="2"/>
        <v>150</v>
      </c>
      <c r="O50" s="102">
        <v>1</v>
      </c>
      <c r="P50" s="18" t="s">
        <v>10</v>
      </c>
      <c r="Q50" s="35">
        <f t="shared" si="3"/>
        <v>150</v>
      </c>
      <c r="R50" s="30"/>
    </row>
    <row r="51" spans="1:18" s="6" customFormat="1" ht="20.100000000000001" customHeight="1" x14ac:dyDescent="0.2">
      <c r="A51" s="89"/>
      <c r="B51" s="89"/>
      <c r="C51" s="89"/>
      <c r="D51" s="114"/>
      <c r="E51" s="116">
        <v>2</v>
      </c>
      <c r="F51" s="114" t="s">
        <v>65</v>
      </c>
      <c r="G51" s="114"/>
      <c r="H51" s="114"/>
      <c r="I51" s="114"/>
      <c r="J51" s="114"/>
      <c r="K51" s="35"/>
      <c r="L51" s="18"/>
      <c r="M51" s="102"/>
      <c r="N51" s="35"/>
      <c r="O51" s="102"/>
      <c r="P51" s="18"/>
      <c r="Q51" s="35"/>
      <c r="R51" s="30"/>
    </row>
    <row r="52" spans="1:18" s="6" customFormat="1" ht="20.100000000000001" customHeight="1" x14ac:dyDescent="0.2">
      <c r="A52" s="89"/>
      <c r="B52" s="89"/>
      <c r="C52" s="89"/>
      <c r="D52" s="114"/>
      <c r="E52" s="116"/>
      <c r="F52" s="19" t="s">
        <v>19</v>
      </c>
      <c r="G52" s="114" t="s">
        <v>73</v>
      </c>
      <c r="H52" s="114"/>
      <c r="I52" s="114"/>
      <c r="J52" s="114"/>
      <c r="K52" s="35">
        <v>0.21</v>
      </c>
      <c r="L52" s="18" t="s">
        <v>505</v>
      </c>
      <c r="M52" s="102">
        <v>0.01</v>
      </c>
      <c r="N52" s="35">
        <f t="shared" si="2"/>
        <v>21</v>
      </c>
      <c r="O52" s="102">
        <v>1</v>
      </c>
      <c r="P52" s="18" t="s">
        <v>4</v>
      </c>
      <c r="Q52" s="35">
        <f t="shared" si="3"/>
        <v>21</v>
      </c>
      <c r="R52" s="30"/>
    </row>
    <row r="53" spans="1:18" s="6" customFormat="1" ht="20.100000000000001" customHeight="1" x14ac:dyDescent="0.2">
      <c r="A53" s="89"/>
      <c r="B53" s="89"/>
      <c r="C53" s="89"/>
      <c r="D53" s="114"/>
      <c r="E53" s="116"/>
      <c r="F53" s="19" t="s">
        <v>22</v>
      </c>
      <c r="G53" s="114" t="s">
        <v>75</v>
      </c>
      <c r="H53" s="114"/>
      <c r="I53" s="114"/>
      <c r="J53" s="114"/>
      <c r="K53" s="35">
        <v>0.38</v>
      </c>
      <c r="L53" s="18" t="s">
        <v>502</v>
      </c>
      <c r="M53" s="102">
        <v>0.02</v>
      </c>
      <c r="N53" s="35">
        <f t="shared" si="2"/>
        <v>19</v>
      </c>
      <c r="O53" s="102">
        <v>1</v>
      </c>
      <c r="P53" s="18" t="s">
        <v>4</v>
      </c>
      <c r="Q53" s="35">
        <f t="shared" si="3"/>
        <v>19</v>
      </c>
      <c r="R53" s="30"/>
    </row>
    <row r="54" spans="1:18" s="6" customFormat="1" ht="20.100000000000001" customHeight="1" x14ac:dyDescent="0.2">
      <c r="A54" s="89"/>
      <c r="B54" s="89"/>
      <c r="C54" s="89"/>
      <c r="D54" s="114"/>
      <c r="E54" s="116"/>
      <c r="F54" s="19" t="s">
        <v>27</v>
      </c>
      <c r="G54" s="114" t="s">
        <v>429</v>
      </c>
      <c r="H54" s="114"/>
      <c r="I54" s="114"/>
      <c r="J54" s="114"/>
      <c r="K54" s="35">
        <v>0.94499999999999995</v>
      </c>
      <c r="L54" s="18" t="s">
        <v>503</v>
      </c>
      <c r="M54" s="102">
        <v>0.03</v>
      </c>
      <c r="N54" s="35">
        <f t="shared" si="2"/>
        <v>31.5</v>
      </c>
      <c r="O54" s="102">
        <v>1</v>
      </c>
      <c r="P54" s="18" t="s">
        <v>483</v>
      </c>
      <c r="Q54" s="35">
        <f t="shared" si="3"/>
        <v>31.5</v>
      </c>
      <c r="R54" s="30"/>
    </row>
    <row r="55" spans="1:18" s="6" customFormat="1" ht="20.100000000000001" customHeight="1" x14ac:dyDescent="0.2">
      <c r="A55" s="89"/>
      <c r="B55" s="89"/>
      <c r="C55" s="89"/>
      <c r="D55" s="114"/>
      <c r="E55" s="116"/>
      <c r="F55" s="19" t="s">
        <v>28</v>
      </c>
      <c r="G55" s="114" t="s">
        <v>430</v>
      </c>
      <c r="H55" s="114"/>
      <c r="I55" s="114"/>
      <c r="J55" s="114"/>
      <c r="K55" s="35">
        <v>0.06</v>
      </c>
      <c r="L55" s="18" t="s">
        <v>505</v>
      </c>
      <c r="M55" s="102">
        <v>0.01</v>
      </c>
      <c r="N55" s="35">
        <f t="shared" si="2"/>
        <v>6</v>
      </c>
      <c r="O55" s="102">
        <v>72</v>
      </c>
      <c r="P55" s="18" t="s">
        <v>482</v>
      </c>
      <c r="Q55" s="35">
        <f t="shared" si="3"/>
        <v>432</v>
      </c>
      <c r="R55" s="30"/>
    </row>
    <row r="56" spans="1:18" s="6" customFormat="1" ht="20.100000000000001" customHeight="1" x14ac:dyDescent="0.2">
      <c r="A56" s="89"/>
      <c r="B56" s="89"/>
      <c r="C56" s="89"/>
      <c r="D56" s="89"/>
      <c r="E56" s="116">
        <v>3</v>
      </c>
      <c r="F56" s="114" t="s">
        <v>76</v>
      </c>
      <c r="G56" s="114"/>
      <c r="H56" s="114"/>
      <c r="I56" s="114"/>
      <c r="J56" s="114"/>
      <c r="K56" s="35"/>
      <c r="L56" s="18"/>
      <c r="M56" s="102"/>
      <c r="N56" s="35"/>
      <c r="O56" s="102"/>
      <c r="P56" s="18"/>
      <c r="Q56" s="35"/>
      <c r="R56" s="30"/>
    </row>
    <row r="57" spans="1:18" s="6" customFormat="1" ht="20.100000000000001" customHeight="1" x14ac:dyDescent="0.2">
      <c r="A57" s="89"/>
      <c r="B57" s="89"/>
      <c r="C57" s="89"/>
      <c r="D57" s="89"/>
      <c r="E57" s="116"/>
      <c r="F57" s="19"/>
      <c r="G57" s="114" t="s">
        <v>81</v>
      </c>
      <c r="H57" s="114"/>
      <c r="I57" s="114"/>
      <c r="J57" s="114"/>
      <c r="K57" s="35">
        <v>0.63</v>
      </c>
      <c r="L57" s="18" t="s">
        <v>502</v>
      </c>
      <c r="M57" s="102">
        <v>0.02</v>
      </c>
      <c r="N57" s="35">
        <f t="shared" si="2"/>
        <v>31.5</v>
      </c>
      <c r="O57" s="102">
        <v>1</v>
      </c>
      <c r="P57" s="18" t="s">
        <v>4</v>
      </c>
      <c r="Q57" s="35">
        <f t="shared" si="3"/>
        <v>31.5</v>
      </c>
      <c r="R57" s="30"/>
    </row>
    <row r="58" spans="1:18" s="6" customFormat="1" ht="20.100000000000001" customHeight="1" x14ac:dyDescent="0.2">
      <c r="A58" s="89"/>
      <c r="B58" s="89"/>
      <c r="C58" s="89"/>
      <c r="D58" s="89"/>
      <c r="E58" s="116">
        <v>4</v>
      </c>
      <c r="F58" s="114" t="s">
        <v>82</v>
      </c>
      <c r="G58" s="114"/>
      <c r="H58" s="114"/>
      <c r="I58" s="114"/>
      <c r="J58" s="114"/>
      <c r="K58" s="35"/>
      <c r="L58" s="18"/>
      <c r="M58" s="102"/>
      <c r="N58" s="35"/>
      <c r="O58" s="102"/>
      <c r="P58" s="18"/>
      <c r="Q58" s="35"/>
      <c r="R58" s="30"/>
    </row>
    <row r="59" spans="1:18" s="6" customFormat="1" ht="20.100000000000001" customHeight="1" x14ac:dyDescent="0.2">
      <c r="A59" s="89"/>
      <c r="B59" s="89"/>
      <c r="C59" s="89"/>
      <c r="D59" s="89"/>
      <c r="E59" s="116"/>
      <c r="F59" s="19" t="s">
        <v>19</v>
      </c>
      <c r="G59" s="114" t="s">
        <v>85</v>
      </c>
      <c r="H59" s="114"/>
      <c r="I59" s="114"/>
      <c r="J59" s="114"/>
      <c r="K59" s="35">
        <v>0.45</v>
      </c>
      <c r="L59" s="18" t="s">
        <v>502</v>
      </c>
      <c r="M59" s="102">
        <v>0.02</v>
      </c>
      <c r="N59" s="35">
        <f t="shared" si="2"/>
        <v>22.5</v>
      </c>
      <c r="O59" s="102">
        <v>1</v>
      </c>
      <c r="P59" s="18" t="s">
        <v>4</v>
      </c>
      <c r="Q59" s="35">
        <f t="shared" si="3"/>
        <v>22.5</v>
      </c>
      <c r="R59" s="30"/>
    </row>
    <row r="60" spans="1:18" s="6" customFormat="1" ht="20.100000000000001" customHeight="1" x14ac:dyDescent="0.2">
      <c r="A60" s="89"/>
      <c r="B60" s="89"/>
      <c r="C60" s="89"/>
      <c r="D60" s="89"/>
      <c r="E60" s="116"/>
      <c r="F60" s="19" t="s">
        <v>22</v>
      </c>
      <c r="G60" s="114" t="s">
        <v>86</v>
      </c>
      <c r="H60" s="114"/>
      <c r="I60" s="114"/>
      <c r="J60" s="114"/>
      <c r="K60" s="35">
        <v>0.06</v>
      </c>
      <c r="L60" s="18" t="s">
        <v>505</v>
      </c>
      <c r="M60" s="102">
        <v>0.01</v>
      </c>
      <c r="N60" s="35">
        <f t="shared" si="2"/>
        <v>6</v>
      </c>
      <c r="O60" s="102">
        <v>1</v>
      </c>
      <c r="P60" s="18" t="s">
        <v>482</v>
      </c>
      <c r="Q60" s="35">
        <f t="shared" si="3"/>
        <v>6</v>
      </c>
      <c r="R60" s="30"/>
    </row>
    <row r="61" spans="1:18" s="6" customFormat="1" ht="20.100000000000001" customHeight="1" x14ac:dyDescent="0.2">
      <c r="A61" s="89"/>
      <c r="B61" s="89"/>
      <c r="C61" s="89"/>
      <c r="D61" s="89"/>
      <c r="E61" s="89">
        <v>5</v>
      </c>
      <c r="F61" s="114" t="s">
        <v>87</v>
      </c>
      <c r="G61" s="114"/>
      <c r="H61" s="114"/>
      <c r="I61" s="114"/>
      <c r="J61" s="114"/>
      <c r="K61" s="35"/>
      <c r="L61" s="87"/>
      <c r="M61" s="102"/>
      <c r="N61" s="35"/>
      <c r="O61" s="102"/>
      <c r="P61" s="87"/>
      <c r="Q61" s="35"/>
      <c r="R61" s="30"/>
    </row>
    <row r="62" spans="1:18" s="6" customFormat="1" ht="20.100000000000001" customHeight="1" x14ac:dyDescent="0.2">
      <c r="A62" s="98"/>
      <c r="B62" s="98"/>
      <c r="C62" s="98"/>
      <c r="D62" s="98"/>
      <c r="E62" s="98"/>
      <c r="F62" s="96" t="s">
        <v>19</v>
      </c>
      <c r="G62" s="114" t="s">
        <v>432</v>
      </c>
      <c r="H62" s="114"/>
      <c r="I62" s="114"/>
      <c r="J62" s="114"/>
      <c r="K62" s="35">
        <v>1.3199999999999998</v>
      </c>
      <c r="L62" s="94" t="s">
        <v>511</v>
      </c>
      <c r="M62" s="102">
        <v>0.03</v>
      </c>
      <c r="N62" s="35">
        <f t="shared" si="2"/>
        <v>43.999999999999993</v>
      </c>
      <c r="O62" s="102">
        <v>1</v>
      </c>
      <c r="P62" s="94" t="s">
        <v>4</v>
      </c>
      <c r="Q62" s="35">
        <f t="shared" si="3"/>
        <v>43.999999999999993</v>
      </c>
      <c r="R62" s="30"/>
    </row>
    <row r="63" spans="1:18" s="6" customFormat="1" ht="20.100000000000001" customHeight="1" x14ac:dyDescent="0.2">
      <c r="A63" s="89"/>
      <c r="B63" s="98"/>
      <c r="C63" s="98"/>
      <c r="D63" s="98"/>
      <c r="E63" s="98"/>
      <c r="F63" s="96" t="s">
        <v>22</v>
      </c>
      <c r="G63" s="114" t="s">
        <v>433</v>
      </c>
      <c r="H63" s="114"/>
      <c r="I63" s="114"/>
      <c r="J63" s="114"/>
      <c r="K63" s="35">
        <v>0.54</v>
      </c>
      <c r="L63" s="94" t="s">
        <v>511</v>
      </c>
      <c r="M63" s="102">
        <v>0.03</v>
      </c>
      <c r="N63" s="35">
        <f t="shared" si="2"/>
        <v>18.000000000000004</v>
      </c>
      <c r="O63" s="102">
        <v>1</v>
      </c>
      <c r="P63" s="18" t="s">
        <v>4</v>
      </c>
      <c r="Q63" s="35">
        <f t="shared" si="3"/>
        <v>18.000000000000004</v>
      </c>
      <c r="R63" s="30"/>
    </row>
    <row r="64" spans="1:18" s="6" customFormat="1" ht="20.100000000000001" customHeight="1" x14ac:dyDescent="0.2">
      <c r="A64" s="89"/>
      <c r="B64" s="89"/>
      <c r="C64" s="89"/>
      <c r="D64" s="89"/>
      <c r="E64" s="89"/>
      <c r="F64" s="19" t="s">
        <v>27</v>
      </c>
      <c r="G64" s="114" t="s">
        <v>88</v>
      </c>
      <c r="H64" s="114"/>
      <c r="I64" s="114"/>
      <c r="J64" s="114"/>
      <c r="K64" s="35">
        <v>0.28000000000000003</v>
      </c>
      <c r="L64" s="18" t="s">
        <v>505</v>
      </c>
      <c r="M64" s="102">
        <v>0.01</v>
      </c>
      <c r="N64" s="35">
        <f t="shared" si="2"/>
        <v>28.000000000000004</v>
      </c>
      <c r="O64" s="102">
        <v>1</v>
      </c>
      <c r="P64" s="18" t="s">
        <v>4</v>
      </c>
      <c r="Q64" s="35">
        <f t="shared" si="3"/>
        <v>28.000000000000004</v>
      </c>
      <c r="R64" s="30"/>
    </row>
    <row r="65" spans="1:18" s="6" customFormat="1" ht="20.100000000000001" customHeight="1" x14ac:dyDescent="0.2">
      <c r="A65" s="89"/>
      <c r="B65" s="89"/>
      <c r="C65" s="89"/>
      <c r="D65" s="89"/>
      <c r="E65" s="89"/>
      <c r="F65" s="19" t="s">
        <v>28</v>
      </c>
      <c r="G65" s="114" t="s">
        <v>434</v>
      </c>
      <c r="H65" s="114"/>
      <c r="I65" s="114"/>
      <c r="J65" s="114"/>
      <c r="K65" s="35">
        <v>1.5899999999999999</v>
      </c>
      <c r="L65" s="18" t="s">
        <v>511</v>
      </c>
      <c r="M65" s="102">
        <v>0.03</v>
      </c>
      <c r="N65" s="35">
        <f t="shared" si="2"/>
        <v>53</v>
      </c>
      <c r="O65" s="102">
        <v>1</v>
      </c>
      <c r="P65" s="18" t="s">
        <v>4</v>
      </c>
      <c r="Q65" s="35">
        <f t="shared" si="3"/>
        <v>53</v>
      </c>
      <c r="R65" s="30"/>
    </row>
    <row r="66" spans="1:18" s="6" customFormat="1" ht="20.100000000000001" customHeight="1" x14ac:dyDescent="0.2">
      <c r="A66" s="100"/>
      <c r="B66" s="100"/>
      <c r="C66" s="100"/>
      <c r="D66" s="100"/>
      <c r="E66" s="100">
        <v>6</v>
      </c>
      <c r="F66" s="115" t="s">
        <v>89</v>
      </c>
      <c r="G66" s="115"/>
      <c r="H66" s="115"/>
      <c r="I66" s="115"/>
      <c r="J66" s="115"/>
      <c r="K66" s="105"/>
      <c r="L66" s="95"/>
      <c r="M66" s="103"/>
      <c r="N66" s="105"/>
      <c r="O66" s="103"/>
      <c r="P66" s="95"/>
      <c r="Q66" s="105"/>
      <c r="R66" s="30"/>
    </row>
    <row r="67" spans="1:18" s="6" customFormat="1" ht="48.75" customHeight="1" x14ac:dyDescent="0.2">
      <c r="A67" s="89"/>
      <c r="B67" s="89"/>
      <c r="C67" s="89"/>
      <c r="D67" s="89"/>
      <c r="E67" s="89"/>
      <c r="F67" s="116" t="s">
        <v>19</v>
      </c>
      <c r="G67" s="114" t="s">
        <v>509</v>
      </c>
      <c r="H67" s="114"/>
      <c r="I67" s="114"/>
      <c r="J67" s="114"/>
      <c r="K67" s="35"/>
      <c r="L67" s="18"/>
      <c r="M67" s="102"/>
      <c r="N67" s="35"/>
      <c r="O67" s="102"/>
      <c r="P67" s="18"/>
      <c r="Q67" s="35"/>
      <c r="R67" s="30"/>
    </row>
    <row r="68" spans="1:18" s="6" customFormat="1" ht="30.75" customHeight="1" x14ac:dyDescent="0.2">
      <c r="A68" s="89"/>
      <c r="B68" s="89"/>
      <c r="C68" s="89"/>
      <c r="D68" s="89"/>
      <c r="E68" s="89"/>
      <c r="F68" s="116"/>
      <c r="G68" s="19" t="s">
        <v>5</v>
      </c>
      <c r="H68" s="114" t="s">
        <v>490</v>
      </c>
      <c r="I68" s="114"/>
      <c r="J68" s="114"/>
      <c r="K68" s="35">
        <v>0.12</v>
      </c>
      <c r="L68" s="18" t="s">
        <v>505</v>
      </c>
      <c r="M68" s="102">
        <v>0.01</v>
      </c>
      <c r="N68" s="35">
        <f t="shared" si="2"/>
        <v>12</v>
      </c>
      <c r="O68" s="102"/>
      <c r="P68" s="18" t="s">
        <v>4</v>
      </c>
      <c r="Q68" s="35">
        <f t="shared" si="3"/>
        <v>0</v>
      </c>
      <c r="R68" s="30"/>
    </row>
    <row r="69" spans="1:18" s="6" customFormat="1" ht="32.25" customHeight="1" x14ac:dyDescent="0.2">
      <c r="A69" s="89"/>
      <c r="B69" s="89"/>
      <c r="C69" s="89"/>
      <c r="D69" s="89"/>
      <c r="E69" s="89"/>
      <c r="F69" s="116"/>
      <c r="G69" s="19" t="s">
        <v>6</v>
      </c>
      <c r="H69" s="114" t="s">
        <v>90</v>
      </c>
      <c r="I69" s="114"/>
      <c r="J69" s="114"/>
      <c r="K69" s="35">
        <v>0.12</v>
      </c>
      <c r="L69" s="18" t="s">
        <v>505</v>
      </c>
      <c r="M69" s="102">
        <v>0.01</v>
      </c>
      <c r="N69" s="35">
        <f t="shared" si="2"/>
        <v>12</v>
      </c>
      <c r="O69" s="102"/>
      <c r="P69" s="18" t="s">
        <v>4</v>
      </c>
      <c r="Q69" s="35">
        <f t="shared" si="3"/>
        <v>0</v>
      </c>
      <c r="R69" s="30"/>
    </row>
    <row r="70" spans="1:18" s="6" customFormat="1" ht="30.75" customHeight="1" x14ac:dyDescent="0.2">
      <c r="A70" s="89"/>
      <c r="B70" s="89"/>
      <c r="C70" s="89"/>
      <c r="D70" s="89"/>
      <c r="E70" s="89"/>
      <c r="F70" s="116"/>
      <c r="G70" s="19" t="s">
        <v>7</v>
      </c>
      <c r="H70" s="114" t="s">
        <v>491</v>
      </c>
      <c r="I70" s="114"/>
      <c r="J70" s="114"/>
      <c r="K70" s="35">
        <v>0.4</v>
      </c>
      <c r="L70" s="18" t="s">
        <v>505</v>
      </c>
      <c r="M70" s="102">
        <v>0.01</v>
      </c>
      <c r="N70" s="35">
        <f t="shared" si="2"/>
        <v>40</v>
      </c>
      <c r="O70" s="102"/>
      <c r="P70" s="18" t="s">
        <v>91</v>
      </c>
      <c r="Q70" s="35">
        <f t="shared" si="3"/>
        <v>0</v>
      </c>
      <c r="R70" s="30"/>
    </row>
    <row r="71" spans="1:18" s="6" customFormat="1" ht="17.25" customHeight="1" x14ac:dyDescent="0.2">
      <c r="A71" s="89"/>
      <c r="B71" s="89"/>
      <c r="C71" s="89"/>
      <c r="D71" s="89"/>
      <c r="E71" s="89"/>
      <c r="F71" s="116"/>
      <c r="G71" s="19" t="s">
        <v>57</v>
      </c>
      <c r="H71" s="114" t="s">
        <v>492</v>
      </c>
      <c r="I71" s="114"/>
      <c r="J71" s="114"/>
      <c r="K71" s="35">
        <v>0.24</v>
      </c>
      <c r="L71" s="18" t="s">
        <v>503</v>
      </c>
      <c r="M71" s="102">
        <v>0.03</v>
      </c>
      <c r="N71" s="35">
        <f t="shared" ref="N71:N132" si="4">K71/M71</f>
        <v>8</v>
      </c>
      <c r="O71" s="102"/>
      <c r="P71" s="18" t="s">
        <v>4</v>
      </c>
      <c r="Q71" s="35">
        <f t="shared" ref="Q71:Q134" si="5">O71*N71</f>
        <v>0</v>
      </c>
      <c r="R71" s="30"/>
    </row>
    <row r="72" spans="1:18" s="6" customFormat="1" ht="20.100000000000001" customHeight="1" x14ac:dyDescent="0.2">
      <c r="A72" s="89"/>
      <c r="B72" s="89"/>
      <c r="C72" s="89"/>
      <c r="D72" s="89"/>
      <c r="E72" s="89"/>
      <c r="F72" s="116"/>
      <c r="G72" s="19" t="s">
        <v>70</v>
      </c>
      <c r="H72" s="114" t="s">
        <v>467</v>
      </c>
      <c r="I72" s="114"/>
      <c r="J72" s="114"/>
      <c r="K72" s="35">
        <v>0.24</v>
      </c>
      <c r="L72" s="18" t="s">
        <v>505</v>
      </c>
      <c r="M72" s="102">
        <v>0.01</v>
      </c>
      <c r="N72" s="35">
        <f t="shared" si="4"/>
        <v>24</v>
      </c>
      <c r="O72" s="102"/>
      <c r="P72" s="18" t="s">
        <v>4</v>
      </c>
      <c r="Q72" s="35">
        <f t="shared" si="5"/>
        <v>0</v>
      </c>
      <c r="R72" s="30"/>
    </row>
    <row r="73" spans="1:18" s="6" customFormat="1" ht="20.100000000000001" customHeight="1" x14ac:dyDescent="0.2">
      <c r="A73" s="89"/>
      <c r="B73" s="89"/>
      <c r="C73" s="89"/>
      <c r="D73" s="89"/>
      <c r="E73" s="89"/>
      <c r="F73" s="116"/>
      <c r="G73" s="19" t="s">
        <v>72</v>
      </c>
      <c r="H73" s="114" t="s">
        <v>468</v>
      </c>
      <c r="I73" s="114"/>
      <c r="J73" s="114"/>
      <c r="K73" s="35">
        <v>0.89999999999999991</v>
      </c>
      <c r="L73" s="18" t="s">
        <v>503</v>
      </c>
      <c r="M73" s="102">
        <v>0.03</v>
      </c>
      <c r="N73" s="35">
        <f t="shared" si="4"/>
        <v>29.999999999999996</v>
      </c>
      <c r="O73" s="102"/>
      <c r="P73" s="18" t="s">
        <v>4</v>
      </c>
      <c r="Q73" s="35">
        <f t="shared" si="5"/>
        <v>0</v>
      </c>
      <c r="R73" s="30"/>
    </row>
    <row r="74" spans="1:18" s="6" customFormat="1" ht="20.100000000000001" customHeight="1" x14ac:dyDescent="0.2">
      <c r="A74" s="89"/>
      <c r="B74" s="89"/>
      <c r="C74" s="89"/>
      <c r="D74" s="89"/>
      <c r="E74" s="89"/>
      <c r="F74" s="116"/>
      <c r="G74" s="19" t="s">
        <v>74</v>
      </c>
      <c r="H74" s="114" t="s">
        <v>469</v>
      </c>
      <c r="I74" s="114"/>
      <c r="J74" s="114"/>
      <c r="K74" s="35">
        <v>1.3499999999999999</v>
      </c>
      <c r="L74" s="18" t="s">
        <v>503</v>
      </c>
      <c r="M74" s="102">
        <v>0.03</v>
      </c>
      <c r="N74" s="35">
        <f t="shared" si="4"/>
        <v>45</v>
      </c>
      <c r="O74" s="102"/>
      <c r="P74" s="18" t="s">
        <v>4</v>
      </c>
      <c r="Q74" s="35">
        <f t="shared" si="5"/>
        <v>0</v>
      </c>
      <c r="R74" s="30"/>
    </row>
    <row r="75" spans="1:18" s="6" customFormat="1" ht="20.100000000000001" customHeight="1" x14ac:dyDescent="0.2">
      <c r="A75" s="89"/>
      <c r="B75" s="89"/>
      <c r="C75" s="89"/>
      <c r="D75" s="89"/>
      <c r="E75" s="89"/>
      <c r="F75" s="116"/>
      <c r="G75" s="19" t="s">
        <v>145</v>
      </c>
      <c r="H75" s="114" t="s">
        <v>470</v>
      </c>
      <c r="I75" s="114"/>
      <c r="J75" s="114"/>
      <c r="K75" s="35">
        <v>1.2</v>
      </c>
      <c r="L75" s="18" t="s">
        <v>503</v>
      </c>
      <c r="M75" s="102">
        <v>0.03</v>
      </c>
      <c r="N75" s="35">
        <f t="shared" si="4"/>
        <v>40</v>
      </c>
      <c r="O75" s="102"/>
      <c r="P75" s="18" t="s">
        <v>4</v>
      </c>
      <c r="Q75" s="35">
        <f t="shared" si="5"/>
        <v>0</v>
      </c>
      <c r="R75" s="30"/>
    </row>
    <row r="76" spans="1:18" s="6" customFormat="1" ht="20.100000000000001" customHeight="1" x14ac:dyDescent="0.2">
      <c r="A76" s="89"/>
      <c r="B76" s="89"/>
      <c r="C76" s="89"/>
      <c r="D76" s="89"/>
      <c r="E76" s="89"/>
      <c r="F76" s="116"/>
      <c r="G76" s="19" t="s">
        <v>149</v>
      </c>
      <c r="H76" s="114" t="s">
        <v>471</v>
      </c>
      <c r="I76" s="114"/>
      <c r="J76" s="114"/>
      <c r="K76" s="35">
        <v>1.2</v>
      </c>
      <c r="L76" s="18" t="s">
        <v>503</v>
      </c>
      <c r="M76" s="102">
        <v>0.03</v>
      </c>
      <c r="N76" s="35">
        <f t="shared" si="4"/>
        <v>40</v>
      </c>
      <c r="O76" s="102"/>
      <c r="P76" s="18" t="s">
        <v>4</v>
      </c>
      <c r="Q76" s="35">
        <f t="shared" si="5"/>
        <v>0</v>
      </c>
      <c r="R76" s="30"/>
    </row>
    <row r="77" spans="1:18" s="6" customFormat="1" ht="20.100000000000001" customHeight="1" x14ac:dyDescent="0.2">
      <c r="A77" s="89"/>
      <c r="B77" s="89"/>
      <c r="C77" s="89"/>
      <c r="D77" s="89"/>
      <c r="E77" s="89"/>
      <c r="F77" s="116"/>
      <c r="G77" s="19" t="s">
        <v>154</v>
      </c>
      <c r="H77" s="114" t="s">
        <v>466</v>
      </c>
      <c r="I77" s="114"/>
      <c r="J77" s="114"/>
      <c r="K77" s="35">
        <v>0.89999999999999991</v>
      </c>
      <c r="L77" s="18" t="s">
        <v>503</v>
      </c>
      <c r="M77" s="102">
        <v>0.03</v>
      </c>
      <c r="N77" s="35">
        <f t="shared" si="4"/>
        <v>29.999999999999996</v>
      </c>
      <c r="O77" s="102"/>
      <c r="P77" s="18" t="s">
        <v>4</v>
      </c>
      <c r="Q77" s="35">
        <f t="shared" si="5"/>
        <v>0</v>
      </c>
      <c r="R77" s="30"/>
    </row>
    <row r="78" spans="1:18" s="6" customFormat="1" ht="20.100000000000001" customHeight="1" x14ac:dyDescent="0.2">
      <c r="A78" s="89"/>
      <c r="B78" s="89"/>
      <c r="C78" s="89"/>
      <c r="D78" s="89"/>
      <c r="E78" s="89"/>
      <c r="F78" s="116"/>
      <c r="G78" s="19" t="s">
        <v>156</v>
      </c>
      <c r="H78" s="114" t="s">
        <v>493</v>
      </c>
      <c r="I78" s="114"/>
      <c r="J78" s="114"/>
      <c r="K78" s="35">
        <v>0.48</v>
      </c>
      <c r="L78" s="18" t="s">
        <v>503</v>
      </c>
      <c r="M78" s="102">
        <v>0.03</v>
      </c>
      <c r="N78" s="35">
        <f t="shared" si="4"/>
        <v>16</v>
      </c>
      <c r="O78" s="102"/>
      <c r="P78" s="18" t="s">
        <v>4</v>
      </c>
      <c r="Q78" s="35">
        <f t="shared" si="5"/>
        <v>0</v>
      </c>
      <c r="R78" s="30"/>
    </row>
    <row r="79" spans="1:18" s="6" customFormat="1" ht="20.100000000000001" customHeight="1" x14ac:dyDescent="0.2">
      <c r="A79" s="89"/>
      <c r="B79" s="89"/>
      <c r="C79" s="89"/>
      <c r="D79" s="89"/>
      <c r="E79" s="89"/>
      <c r="F79" s="116" t="s">
        <v>22</v>
      </c>
      <c r="G79" s="114" t="s">
        <v>92</v>
      </c>
      <c r="H79" s="114"/>
      <c r="I79" s="114"/>
      <c r="J79" s="114"/>
      <c r="K79" s="35"/>
      <c r="L79" s="87"/>
      <c r="M79" s="102"/>
      <c r="N79" s="35"/>
      <c r="O79" s="102"/>
      <c r="P79" s="87"/>
      <c r="Q79" s="35"/>
      <c r="R79" s="30"/>
    </row>
    <row r="80" spans="1:18" s="6" customFormat="1" ht="32.25" customHeight="1" x14ac:dyDescent="0.2">
      <c r="A80" s="89"/>
      <c r="B80" s="89"/>
      <c r="C80" s="89"/>
      <c r="D80" s="89"/>
      <c r="E80" s="89"/>
      <c r="F80" s="116"/>
      <c r="G80" s="87" t="s">
        <v>5</v>
      </c>
      <c r="H80" s="114" t="s">
        <v>93</v>
      </c>
      <c r="I80" s="114"/>
      <c r="J80" s="114"/>
      <c r="K80" s="35">
        <v>1.2</v>
      </c>
      <c r="L80" s="87" t="s">
        <v>503</v>
      </c>
      <c r="M80" s="102">
        <v>0.03</v>
      </c>
      <c r="N80" s="35">
        <f t="shared" si="4"/>
        <v>40</v>
      </c>
      <c r="O80" s="102"/>
      <c r="P80" s="87" t="s">
        <v>4</v>
      </c>
      <c r="Q80" s="35">
        <f t="shared" si="5"/>
        <v>0</v>
      </c>
      <c r="R80" s="30"/>
    </row>
    <row r="81" spans="1:18" s="6" customFormat="1" ht="49.5" customHeight="1" x14ac:dyDescent="0.2">
      <c r="A81" s="89"/>
      <c r="B81" s="89"/>
      <c r="C81" s="89"/>
      <c r="D81" s="89"/>
      <c r="E81" s="89"/>
      <c r="F81" s="116"/>
      <c r="G81" s="87" t="s">
        <v>6</v>
      </c>
      <c r="H81" s="114" t="s">
        <v>94</v>
      </c>
      <c r="I81" s="114"/>
      <c r="J81" s="114"/>
      <c r="K81" s="35">
        <v>0.75</v>
      </c>
      <c r="L81" s="87" t="s">
        <v>503</v>
      </c>
      <c r="M81" s="102">
        <v>0.03</v>
      </c>
      <c r="N81" s="35">
        <f t="shared" si="4"/>
        <v>25</v>
      </c>
      <c r="O81" s="102"/>
      <c r="P81" s="87" t="s">
        <v>4</v>
      </c>
      <c r="Q81" s="35">
        <f t="shared" si="5"/>
        <v>0</v>
      </c>
      <c r="R81" s="30"/>
    </row>
    <row r="82" spans="1:18" s="6" customFormat="1" ht="32.25" customHeight="1" x14ac:dyDescent="0.2">
      <c r="A82" s="89"/>
      <c r="B82" s="89"/>
      <c r="C82" s="89"/>
      <c r="D82" s="89"/>
      <c r="E82" s="89"/>
      <c r="F82" s="116"/>
      <c r="G82" s="87" t="s">
        <v>7</v>
      </c>
      <c r="H82" s="114" t="s">
        <v>95</v>
      </c>
      <c r="I82" s="114"/>
      <c r="J82" s="114"/>
      <c r="K82" s="35">
        <v>0.48</v>
      </c>
      <c r="L82" s="87" t="s">
        <v>503</v>
      </c>
      <c r="M82" s="102">
        <v>0.03</v>
      </c>
      <c r="N82" s="35">
        <f t="shared" si="4"/>
        <v>16</v>
      </c>
      <c r="O82" s="102"/>
      <c r="P82" s="87" t="s">
        <v>4</v>
      </c>
      <c r="Q82" s="35">
        <f t="shared" si="5"/>
        <v>0</v>
      </c>
      <c r="R82" s="30"/>
    </row>
    <row r="83" spans="1:18" s="6" customFormat="1" ht="33" customHeight="1" x14ac:dyDescent="0.2">
      <c r="A83" s="89"/>
      <c r="B83" s="89"/>
      <c r="C83" s="89"/>
      <c r="D83" s="89"/>
      <c r="E83" s="89"/>
      <c r="F83" s="116"/>
      <c r="G83" s="89" t="s">
        <v>57</v>
      </c>
      <c r="H83" s="114" t="s">
        <v>96</v>
      </c>
      <c r="I83" s="114"/>
      <c r="J83" s="114"/>
      <c r="K83" s="35">
        <v>0.24</v>
      </c>
      <c r="L83" s="87" t="s">
        <v>502</v>
      </c>
      <c r="M83" s="102">
        <v>0.02</v>
      </c>
      <c r="N83" s="35">
        <f t="shared" si="4"/>
        <v>12</v>
      </c>
      <c r="O83" s="102"/>
      <c r="P83" s="87" t="s">
        <v>4</v>
      </c>
      <c r="Q83" s="35">
        <f t="shared" si="5"/>
        <v>0</v>
      </c>
      <c r="R83" s="30"/>
    </row>
    <row r="84" spans="1:18" s="6" customFormat="1" ht="20.100000000000001" customHeight="1" x14ac:dyDescent="0.2">
      <c r="A84" s="89"/>
      <c r="B84" s="89"/>
      <c r="C84" s="89"/>
      <c r="D84" s="89"/>
      <c r="E84" s="89"/>
      <c r="F84" s="116"/>
      <c r="G84" s="89" t="s">
        <v>70</v>
      </c>
      <c r="H84" s="114" t="s">
        <v>97</v>
      </c>
      <c r="I84" s="114"/>
      <c r="J84" s="114"/>
      <c r="K84" s="35">
        <v>1.1399999999999999</v>
      </c>
      <c r="L84" s="87" t="s">
        <v>503</v>
      </c>
      <c r="M84" s="102">
        <v>0.03</v>
      </c>
      <c r="N84" s="35">
        <f t="shared" si="4"/>
        <v>38</v>
      </c>
      <c r="O84" s="102"/>
      <c r="P84" s="87" t="s">
        <v>98</v>
      </c>
      <c r="Q84" s="35">
        <f t="shared" si="5"/>
        <v>0</v>
      </c>
      <c r="R84" s="30"/>
    </row>
    <row r="85" spans="1:18" s="6" customFormat="1" ht="31.5" customHeight="1" x14ac:dyDescent="0.2">
      <c r="A85" s="89"/>
      <c r="B85" s="89"/>
      <c r="C85" s="89"/>
      <c r="D85" s="89"/>
      <c r="E85" s="89"/>
      <c r="F85" s="116"/>
      <c r="G85" s="89" t="s">
        <v>72</v>
      </c>
      <c r="H85" s="114" t="s">
        <v>99</v>
      </c>
      <c r="I85" s="114"/>
      <c r="J85" s="114"/>
      <c r="K85" s="35">
        <v>0.72</v>
      </c>
      <c r="L85" s="87" t="s">
        <v>503</v>
      </c>
      <c r="M85" s="102">
        <v>0.03</v>
      </c>
      <c r="N85" s="35">
        <f t="shared" si="4"/>
        <v>24</v>
      </c>
      <c r="O85" s="102"/>
      <c r="P85" s="87" t="s">
        <v>4</v>
      </c>
      <c r="Q85" s="35">
        <f t="shared" si="5"/>
        <v>0</v>
      </c>
      <c r="R85" s="30"/>
    </row>
    <row r="86" spans="1:18" s="6" customFormat="1" ht="20.100000000000001" customHeight="1" x14ac:dyDescent="0.2">
      <c r="A86" s="89"/>
      <c r="B86" s="89"/>
      <c r="C86" s="89"/>
      <c r="D86" s="89"/>
      <c r="E86" s="89"/>
      <c r="F86" s="116"/>
      <c r="G86" s="89" t="s">
        <v>74</v>
      </c>
      <c r="H86" s="114" t="s">
        <v>100</v>
      </c>
      <c r="I86" s="114"/>
      <c r="J86" s="114"/>
      <c r="K86" s="35">
        <v>1.26</v>
      </c>
      <c r="L86" s="87" t="s">
        <v>503</v>
      </c>
      <c r="M86" s="102">
        <v>0.03</v>
      </c>
      <c r="N86" s="35">
        <f t="shared" si="4"/>
        <v>42</v>
      </c>
      <c r="O86" s="102"/>
      <c r="P86" s="87" t="s">
        <v>4</v>
      </c>
      <c r="Q86" s="35">
        <f t="shared" si="5"/>
        <v>0</v>
      </c>
      <c r="R86" s="30"/>
    </row>
    <row r="87" spans="1:18" s="6" customFormat="1" ht="20.100000000000001" customHeight="1" x14ac:dyDescent="0.2">
      <c r="A87" s="89"/>
      <c r="B87" s="89"/>
      <c r="C87" s="89"/>
      <c r="D87" s="89"/>
      <c r="E87" s="89"/>
      <c r="F87" s="116"/>
      <c r="G87" s="89" t="s">
        <v>145</v>
      </c>
      <c r="H87" s="114" t="s">
        <v>101</v>
      </c>
      <c r="I87" s="114"/>
      <c r="J87" s="114"/>
      <c r="K87" s="35">
        <v>0.92999999999999994</v>
      </c>
      <c r="L87" s="87" t="s">
        <v>503</v>
      </c>
      <c r="M87" s="102">
        <v>0.03</v>
      </c>
      <c r="N87" s="35">
        <f t="shared" si="4"/>
        <v>31</v>
      </c>
      <c r="O87" s="102"/>
      <c r="P87" s="87" t="s">
        <v>4</v>
      </c>
      <c r="Q87" s="35">
        <f t="shared" si="5"/>
        <v>0</v>
      </c>
      <c r="R87" s="30"/>
    </row>
    <row r="88" spans="1:18" s="6" customFormat="1" ht="31.5" customHeight="1" x14ac:dyDescent="0.2">
      <c r="A88" s="98"/>
      <c r="B88" s="98"/>
      <c r="C88" s="98"/>
      <c r="D88" s="98"/>
      <c r="E88" s="98"/>
      <c r="F88" s="116"/>
      <c r="G88" s="98" t="s">
        <v>149</v>
      </c>
      <c r="H88" s="114" t="s">
        <v>102</v>
      </c>
      <c r="I88" s="114"/>
      <c r="J88" s="114"/>
      <c r="K88" s="35">
        <v>1.3499999999999999</v>
      </c>
      <c r="L88" s="94" t="s">
        <v>503</v>
      </c>
      <c r="M88" s="102">
        <v>0.03</v>
      </c>
      <c r="N88" s="35">
        <f t="shared" si="4"/>
        <v>45</v>
      </c>
      <c r="O88" s="102"/>
      <c r="P88" s="94" t="s">
        <v>4</v>
      </c>
      <c r="Q88" s="35">
        <f t="shared" si="5"/>
        <v>0</v>
      </c>
      <c r="R88" s="30"/>
    </row>
    <row r="89" spans="1:18" s="6" customFormat="1" ht="20.100000000000001" customHeight="1" x14ac:dyDescent="0.2">
      <c r="A89" s="89"/>
      <c r="B89" s="98"/>
      <c r="C89" s="98" t="s">
        <v>529</v>
      </c>
      <c r="D89" s="114" t="s">
        <v>103</v>
      </c>
      <c r="E89" s="98">
        <v>1</v>
      </c>
      <c r="F89" s="114" t="s">
        <v>104</v>
      </c>
      <c r="G89" s="114"/>
      <c r="H89" s="114"/>
      <c r="I89" s="114"/>
      <c r="J89" s="114"/>
      <c r="K89" s="35"/>
      <c r="L89" s="18"/>
      <c r="M89" s="102"/>
      <c r="N89" s="35"/>
      <c r="O89" s="102"/>
      <c r="P89" s="18"/>
      <c r="Q89" s="35"/>
      <c r="R89" s="30"/>
    </row>
    <row r="90" spans="1:18" s="6" customFormat="1" ht="20.100000000000001" customHeight="1" x14ac:dyDescent="0.2">
      <c r="A90" s="89"/>
      <c r="B90" s="89"/>
      <c r="C90" s="89"/>
      <c r="D90" s="114"/>
      <c r="E90" s="98"/>
      <c r="F90" s="98" t="s">
        <v>19</v>
      </c>
      <c r="G90" s="114" t="s">
        <v>105</v>
      </c>
      <c r="H90" s="114"/>
      <c r="I90" s="114"/>
      <c r="J90" s="114"/>
      <c r="K90" s="35"/>
      <c r="L90" s="18"/>
      <c r="M90" s="102"/>
      <c r="N90" s="35"/>
      <c r="O90" s="102"/>
      <c r="P90" s="18"/>
      <c r="Q90" s="35"/>
      <c r="R90" s="30"/>
    </row>
    <row r="91" spans="1:18" s="6" customFormat="1" ht="20.100000000000001" customHeight="1" x14ac:dyDescent="0.2">
      <c r="A91" s="89"/>
      <c r="B91" s="89"/>
      <c r="C91" s="89"/>
      <c r="D91" s="98"/>
      <c r="E91" s="98"/>
      <c r="F91" s="98"/>
      <c r="G91" s="18" t="s">
        <v>5</v>
      </c>
      <c r="H91" s="117" t="s">
        <v>106</v>
      </c>
      <c r="I91" s="117"/>
      <c r="J91" s="117"/>
      <c r="K91" s="35">
        <v>0.26</v>
      </c>
      <c r="L91" s="18" t="s">
        <v>502</v>
      </c>
      <c r="M91" s="102">
        <v>0.02</v>
      </c>
      <c r="N91" s="35">
        <f t="shared" si="4"/>
        <v>13</v>
      </c>
      <c r="O91" s="102">
        <v>1</v>
      </c>
      <c r="P91" s="18" t="s">
        <v>107</v>
      </c>
      <c r="Q91" s="35">
        <f t="shared" si="5"/>
        <v>13</v>
      </c>
      <c r="R91" s="30"/>
    </row>
    <row r="92" spans="1:18" s="6" customFormat="1" ht="32.1" customHeight="1" x14ac:dyDescent="0.2">
      <c r="A92" s="100"/>
      <c r="B92" s="100"/>
      <c r="C92" s="100"/>
      <c r="D92" s="100"/>
      <c r="E92" s="100"/>
      <c r="F92" s="100"/>
      <c r="G92" s="95" t="s">
        <v>6</v>
      </c>
      <c r="H92" s="126" t="s">
        <v>0</v>
      </c>
      <c r="I92" s="126"/>
      <c r="J92" s="126"/>
      <c r="K92" s="105">
        <v>0.6</v>
      </c>
      <c r="L92" s="95" t="s">
        <v>502</v>
      </c>
      <c r="M92" s="103">
        <v>0.02</v>
      </c>
      <c r="N92" s="105">
        <f t="shared" si="4"/>
        <v>30</v>
      </c>
      <c r="O92" s="103">
        <v>1</v>
      </c>
      <c r="P92" s="95" t="s">
        <v>4</v>
      </c>
      <c r="Q92" s="105">
        <f t="shared" si="5"/>
        <v>30</v>
      </c>
      <c r="R92" s="30"/>
    </row>
    <row r="93" spans="1:18" s="6" customFormat="1" ht="36.75" customHeight="1" x14ac:dyDescent="0.2">
      <c r="A93" s="89"/>
      <c r="B93" s="89"/>
      <c r="C93" s="89"/>
      <c r="D93" s="98"/>
      <c r="E93" s="98"/>
      <c r="F93" s="98"/>
      <c r="G93" s="18" t="s">
        <v>7</v>
      </c>
      <c r="H93" s="117" t="s">
        <v>1</v>
      </c>
      <c r="I93" s="117"/>
      <c r="J93" s="117"/>
      <c r="K93" s="35">
        <v>0.6</v>
      </c>
      <c r="L93" s="18" t="s">
        <v>502</v>
      </c>
      <c r="M93" s="102">
        <v>0.02</v>
      </c>
      <c r="N93" s="35">
        <f t="shared" si="4"/>
        <v>30</v>
      </c>
      <c r="O93" s="102">
        <v>1</v>
      </c>
      <c r="P93" s="18" t="s">
        <v>4</v>
      </c>
      <c r="Q93" s="35">
        <f t="shared" si="5"/>
        <v>30</v>
      </c>
      <c r="R93" s="30"/>
    </row>
    <row r="94" spans="1:18" s="6" customFormat="1" ht="32.25" customHeight="1" x14ac:dyDescent="0.2">
      <c r="A94" s="89"/>
      <c r="B94" s="89"/>
      <c r="C94" s="89"/>
      <c r="D94" s="89"/>
      <c r="E94" s="98"/>
      <c r="F94" s="98"/>
      <c r="G94" s="20" t="s">
        <v>57</v>
      </c>
      <c r="H94" s="117" t="s">
        <v>108</v>
      </c>
      <c r="I94" s="117"/>
      <c r="J94" s="117"/>
      <c r="K94" s="35">
        <v>0.12</v>
      </c>
      <c r="L94" s="18" t="s">
        <v>505</v>
      </c>
      <c r="M94" s="102">
        <v>0.01</v>
      </c>
      <c r="N94" s="35">
        <f t="shared" si="4"/>
        <v>12</v>
      </c>
      <c r="O94" s="102">
        <v>1</v>
      </c>
      <c r="P94" s="18" t="s">
        <v>4</v>
      </c>
      <c r="Q94" s="35">
        <f t="shared" si="5"/>
        <v>12</v>
      </c>
      <c r="R94" s="30"/>
    </row>
    <row r="95" spans="1:18" s="6" customFormat="1" ht="18" customHeight="1" x14ac:dyDescent="0.2">
      <c r="A95" s="89"/>
      <c r="B95" s="89"/>
      <c r="C95" s="89"/>
      <c r="D95" s="89"/>
      <c r="E95" s="98"/>
      <c r="F95" s="98"/>
      <c r="G95" s="20" t="s">
        <v>70</v>
      </c>
      <c r="H95" s="117" t="s">
        <v>109</v>
      </c>
      <c r="I95" s="117"/>
      <c r="J95" s="117"/>
      <c r="K95" s="35">
        <v>0.36</v>
      </c>
      <c r="L95" s="18" t="s">
        <v>511</v>
      </c>
      <c r="M95" s="102">
        <v>0.03</v>
      </c>
      <c r="N95" s="35">
        <f t="shared" si="4"/>
        <v>12</v>
      </c>
      <c r="O95" s="102"/>
      <c r="P95" s="18" t="s">
        <v>110</v>
      </c>
      <c r="Q95" s="35">
        <f t="shared" si="5"/>
        <v>0</v>
      </c>
      <c r="R95" s="30"/>
    </row>
    <row r="96" spans="1:18" s="6" customFormat="1" ht="20.100000000000001" customHeight="1" x14ac:dyDescent="0.2">
      <c r="A96" s="89"/>
      <c r="B96" s="89"/>
      <c r="C96" s="89"/>
      <c r="D96" s="89"/>
      <c r="E96" s="98"/>
      <c r="F96" s="98"/>
      <c r="G96" s="20" t="s">
        <v>72</v>
      </c>
      <c r="H96" s="117" t="s">
        <v>436</v>
      </c>
      <c r="I96" s="117"/>
      <c r="J96" s="117"/>
      <c r="K96" s="35">
        <v>0.6</v>
      </c>
      <c r="L96" s="18" t="s">
        <v>511</v>
      </c>
      <c r="M96" s="102">
        <v>0.03</v>
      </c>
      <c r="N96" s="35">
        <f t="shared" si="4"/>
        <v>20</v>
      </c>
      <c r="O96" s="102"/>
      <c r="P96" s="18" t="s">
        <v>4</v>
      </c>
      <c r="Q96" s="35">
        <f t="shared" si="5"/>
        <v>0</v>
      </c>
      <c r="R96" s="30"/>
    </row>
    <row r="97" spans="1:18" s="6" customFormat="1" ht="33" customHeight="1" x14ac:dyDescent="0.2">
      <c r="A97" s="89"/>
      <c r="B97" s="89"/>
      <c r="C97" s="89"/>
      <c r="D97" s="89"/>
      <c r="E97" s="98"/>
      <c r="F97" s="98"/>
      <c r="G97" s="20" t="s">
        <v>74</v>
      </c>
      <c r="H97" s="117" t="s">
        <v>472</v>
      </c>
      <c r="I97" s="117"/>
      <c r="J97" s="117"/>
      <c r="K97" s="35">
        <v>0.5</v>
      </c>
      <c r="L97" s="18" t="s">
        <v>502</v>
      </c>
      <c r="M97" s="102">
        <v>0.02</v>
      </c>
      <c r="N97" s="35">
        <f t="shared" si="4"/>
        <v>25</v>
      </c>
      <c r="O97" s="102">
        <v>1</v>
      </c>
      <c r="P97" s="18" t="s">
        <v>4</v>
      </c>
      <c r="Q97" s="35">
        <f t="shared" si="5"/>
        <v>25</v>
      </c>
      <c r="R97" s="30"/>
    </row>
    <row r="98" spans="1:18" s="6" customFormat="1" ht="20.100000000000001" customHeight="1" x14ac:dyDescent="0.2">
      <c r="A98" s="89"/>
      <c r="B98" s="89"/>
      <c r="C98" s="89"/>
      <c r="D98" s="89"/>
      <c r="E98" s="98"/>
      <c r="F98" s="98"/>
      <c r="G98" s="20" t="s">
        <v>145</v>
      </c>
      <c r="H98" s="117" t="s">
        <v>473</v>
      </c>
      <c r="I98" s="117"/>
      <c r="J98" s="117"/>
      <c r="K98" s="35">
        <v>0.5</v>
      </c>
      <c r="L98" s="18" t="s">
        <v>502</v>
      </c>
      <c r="M98" s="102">
        <v>0.02</v>
      </c>
      <c r="N98" s="35">
        <f t="shared" si="4"/>
        <v>25</v>
      </c>
      <c r="O98" s="102">
        <v>1</v>
      </c>
      <c r="P98" s="18" t="s">
        <v>4</v>
      </c>
      <c r="Q98" s="35">
        <f t="shared" si="5"/>
        <v>25</v>
      </c>
      <c r="R98" s="30"/>
    </row>
    <row r="99" spans="1:18" s="6" customFormat="1" ht="20.100000000000001" customHeight="1" x14ac:dyDescent="0.2">
      <c r="A99" s="89"/>
      <c r="B99" s="89"/>
      <c r="C99" s="89"/>
      <c r="D99" s="89"/>
      <c r="E99" s="98"/>
      <c r="F99" s="116" t="s">
        <v>22</v>
      </c>
      <c r="G99" s="117" t="s">
        <v>111</v>
      </c>
      <c r="H99" s="117"/>
      <c r="I99" s="117"/>
      <c r="J99" s="117"/>
      <c r="K99" s="35"/>
      <c r="L99" s="18"/>
      <c r="M99" s="102"/>
      <c r="N99" s="35"/>
      <c r="O99" s="102"/>
      <c r="P99" s="18"/>
      <c r="Q99" s="35"/>
      <c r="R99" s="30"/>
    </row>
    <row r="100" spans="1:18" s="6" customFormat="1" ht="20.100000000000001" customHeight="1" x14ac:dyDescent="0.2">
      <c r="A100" s="89"/>
      <c r="B100" s="89"/>
      <c r="C100" s="89"/>
      <c r="D100" s="89"/>
      <c r="E100" s="98"/>
      <c r="F100" s="116"/>
      <c r="G100" s="18" t="s">
        <v>5</v>
      </c>
      <c r="H100" s="117" t="s">
        <v>106</v>
      </c>
      <c r="I100" s="117"/>
      <c r="J100" s="117"/>
      <c r="K100" s="35">
        <v>0.44999999999999996</v>
      </c>
      <c r="L100" s="18" t="s">
        <v>511</v>
      </c>
      <c r="M100" s="102">
        <v>0.03</v>
      </c>
      <c r="N100" s="35">
        <f t="shared" si="4"/>
        <v>14.999999999999998</v>
      </c>
      <c r="O100" s="102">
        <v>1</v>
      </c>
      <c r="P100" s="18" t="s">
        <v>107</v>
      </c>
      <c r="Q100" s="35">
        <f t="shared" si="5"/>
        <v>14.999999999999998</v>
      </c>
      <c r="R100" s="30"/>
    </row>
    <row r="101" spans="1:18" s="6" customFormat="1" ht="33" customHeight="1" x14ac:dyDescent="0.2">
      <c r="A101" s="89"/>
      <c r="B101" s="89"/>
      <c r="C101" s="89"/>
      <c r="D101" s="89"/>
      <c r="E101" s="98"/>
      <c r="F101" s="116"/>
      <c r="G101" s="18" t="s">
        <v>6</v>
      </c>
      <c r="H101" s="117" t="s">
        <v>108</v>
      </c>
      <c r="I101" s="117"/>
      <c r="J101" s="117"/>
      <c r="K101" s="35">
        <v>0.17</v>
      </c>
      <c r="L101" s="18" t="s">
        <v>505</v>
      </c>
      <c r="M101" s="102">
        <v>0.01</v>
      </c>
      <c r="N101" s="35">
        <f t="shared" si="4"/>
        <v>17</v>
      </c>
      <c r="O101" s="102">
        <v>1</v>
      </c>
      <c r="P101" s="18" t="s">
        <v>4</v>
      </c>
      <c r="Q101" s="35">
        <f t="shared" si="5"/>
        <v>17</v>
      </c>
      <c r="R101" s="30"/>
    </row>
    <row r="102" spans="1:18" s="6" customFormat="1" ht="20.100000000000001" customHeight="1" x14ac:dyDescent="0.2">
      <c r="A102" s="89"/>
      <c r="B102" s="89"/>
      <c r="C102" s="89"/>
      <c r="D102" s="89"/>
      <c r="E102" s="98"/>
      <c r="F102" s="116"/>
      <c r="G102" s="18" t="s">
        <v>7</v>
      </c>
      <c r="H102" s="117" t="s">
        <v>109</v>
      </c>
      <c r="I102" s="117"/>
      <c r="J102" s="117"/>
      <c r="K102" s="35">
        <v>0.36</v>
      </c>
      <c r="L102" s="18" t="s">
        <v>511</v>
      </c>
      <c r="M102" s="102">
        <v>0.03</v>
      </c>
      <c r="N102" s="35">
        <f t="shared" si="4"/>
        <v>12</v>
      </c>
      <c r="O102" s="102">
        <v>1</v>
      </c>
      <c r="P102" s="18" t="s">
        <v>110</v>
      </c>
      <c r="Q102" s="35">
        <f t="shared" si="5"/>
        <v>12</v>
      </c>
      <c r="R102" s="30"/>
    </row>
    <row r="103" spans="1:18" s="6" customFormat="1" ht="20.100000000000001" customHeight="1" x14ac:dyDescent="0.2">
      <c r="A103" s="89"/>
      <c r="B103" s="89"/>
      <c r="C103" s="89"/>
      <c r="D103" s="89"/>
      <c r="E103" s="98"/>
      <c r="F103" s="116" t="s">
        <v>27</v>
      </c>
      <c r="G103" s="114" t="s">
        <v>112</v>
      </c>
      <c r="H103" s="114"/>
      <c r="I103" s="114"/>
      <c r="J103" s="114"/>
      <c r="K103" s="35"/>
      <c r="L103" s="18"/>
      <c r="M103" s="102"/>
      <c r="N103" s="35"/>
      <c r="O103" s="102"/>
      <c r="P103" s="18"/>
      <c r="Q103" s="35"/>
      <c r="R103" s="30"/>
    </row>
    <row r="104" spans="1:18" s="6" customFormat="1" ht="20.100000000000001" customHeight="1" x14ac:dyDescent="0.2">
      <c r="A104" s="89"/>
      <c r="B104" s="89"/>
      <c r="C104" s="89"/>
      <c r="D104" s="89"/>
      <c r="E104" s="98"/>
      <c r="F104" s="116"/>
      <c r="G104" s="18" t="s">
        <v>5</v>
      </c>
      <c r="H104" s="117" t="s">
        <v>106</v>
      </c>
      <c r="I104" s="117"/>
      <c r="J104" s="117"/>
      <c r="K104" s="35">
        <v>0.51</v>
      </c>
      <c r="L104" s="18" t="s">
        <v>511</v>
      </c>
      <c r="M104" s="102">
        <v>0.03</v>
      </c>
      <c r="N104" s="35">
        <f t="shared" si="4"/>
        <v>17</v>
      </c>
      <c r="O104" s="102">
        <v>1</v>
      </c>
      <c r="P104" s="18" t="s">
        <v>107</v>
      </c>
      <c r="Q104" s="35">
        <f t="shared" si="5"/>
        <v>17</v>
      </c>
      <c r="R104" s="30"/>
    </row>
    <row r="105" spans="1:18" s="6" customFormat="1" ht="20.100000000000001" customHeight="1" x14ac:dyDescent="0.2">
      <c r="A105" s="89"/>
      <c r="B105" s="89"/>
      <c r="C105" s="89"/>
      <c r="D105" s="89"/>
      <c r="E105" s="98"/>
      <c r="F105" s="116"/>
      <c r="G105" s="18" t="s">
        <v>6</v>
      </c>
      <c r="H105" s="117" t="s">
        <v>108</v>
      </c>
      <c r="I105" s="117"/>
      <c r="J105" s="117"/>
      <c r="K105" s="35">
        <v>0.19</v>
      </c>
      <c r="L105" s="18" t="s">
        <v>505</v>
      </c>
      <c r="M105" s="102">
        <v>0.01</v>
      </c>
      <c r="N105" s="35">
        <f t="shared" si="4"/>
        <v>19</v>
      </c>
      <c r="O105" s="102">
        <v>1</v>
      </c>
      <c r="P105" s="18" t="s">
        <v>4</v>
      </c>
      <c r="Q105" s="35">
        <f t="shared" si="5"/>
        <v>19</v>
      </c>
      <c r="R105" s="30"/>
    </row>
    <row r="106" spans="1:18" s="6" customFormat="1" ht="20.100000000000001" customHeight="1" x14ac:dyDescent="0.2">
      <c r="A106" s="89"/>
      <c r="B106" s="89"/>
      <c r="C106" s="89"/>
      <c r="D106" s="89"/>
      <c r="E106" s="98"/>
      <c r="F106" s="116"/>
      <c r="G106" s="18" t="s">
        <v>7</v>
      </c>
      <c r="H106" s="117" t="s">
        <v>109</v>
      </c>
      <c r="I106" s="117"/>
      <c r="J106" s="117"/>
      <c r="K106" s="35">
        <v>0.51</v>
      </c>
      <c r="L106" s="18" t="s">
        <v>511</v>
      </c>
      <c r="M106" s="102">
        <v>0.03</v>
      </c>
      <c r="N106" s="35">
        <f t="shared" si="4"/>
        <v>17</v>
      </c>
      <c r="O106" s="102">
        <v>1</v>
      </c>
      <c r="P106" s="18" t="s">
        <v>110</v>
      </c>
      <c r="Q106" s="35">
        <f t="shared" si="5"/>
        <v>17</v>
      </c>
      <c r="R106" s="30"/>
    </row>
    <row r="107" spans="1:18" s="6" customFormat="1" ht="20.100000000000001" customHeight="1" x14ac:dyDescent="0.2">
      <c r="A107" s="89"/>
      <c r="B107" s="89"/>
      <c r="C107" s="89"/>
      <c r="D107" s="89"/>
      <c r="E107" s="98"/>
      <c r="F107" s="116" t="s">
        <v>28</v>
      </c>
      <c r="G107" s="114" t="s">
        <v>113</v>
      </c>
      <c r="H107" s="114"/>
      <c r="I107" s="114"/>
      <c r="J107" s="114"/>
      <c r="K107" s="35"/>
      <c r="L107" s="18"/>
      <c r="M107" s="102"/>
      <c r="N107" s="35"/>
      <c r="O107" s="102"/>
      <c r="P107" s="18"/>
      <c r="Q107" s="35"/>
      <c r="R107" s="30"/>
    </row>
    <row r="108" spans="1:18" s="6" customFormat="1" ht="20.100000000000001" customHeight="1" x14ac:dyDescent="0.2">
      <c r="A108" s="89"/>
      <c r="B108" s="89"/>
      <c r="C108" s="89"/>
      <c r="D108" s="89"/>
      <c r="E108" s="98"/>
      <c r="F108" s="116"/>
      <c r="G108" s="18" t="s">
        <v>5</v>
      </c>
      <c r="H108" s="117" t="s">
        <v>114</v>
      </c>
      <c r="I108" s="117"/>
      <c r="J108" s="117"/>
      <c r="K108" s="35">
        <v>0.48</v>
      </c>
      <c r="L108" s="18" t="s">
        <v>511</v>
      </c>
      <c r="M108" s="102">
        <v>0.03</v>
      </c>
      <c r="N108" s="35">
        <f t="shared" si="4"/>
        <v>16</v>
      </c>
      <c r="O108" s="102"/>
      <c r="P108" s="18" t="s">
        <v>107</v>
      </c>
      <c r="Q108" s="35">
        <f t="shared" si="5"/>
        <v>0</v>
      </c>
      <c r="R108" s="30"/>
    </row>
    <row r="109" spans="1:18" s="6" customFormat="1" ht="20.100000000000001" customHeight="1" x14ac:dyDescent="0.2">
      <c r="A109" s="89"/>
      <c r="B109" s="89"/>
      <c r="C109" s="89"/>
      <c r="D109" s="89"/>
      <c r="E109" s="98"/>
      <c r="F109" s="116"/>
      <c r="G109" s="18" t="s">
        <v>6</v>
      </c>
      <c r="H109" s="117" t="s">
        <v>115</v>
      </c>
      <c r="I109" s="117"/>
      <c r="J109" s="117"/>
      <c r="K109" s="35">
        <v>0.3</v>
      </c>
      <c r="L109" s="18" t="s">
        <v>505</v>
      </c>
      <c r="M109" s="102">
        <v>0.01</v>
      </c>
      <c r="N109" s="35">
        <f t="shared" si="4"/>
        <v>30</v>
      </c>
      <c r="O109" s="102"/>
      <c r="P109" s="18" t="s">
        <v>4</v>
      </c>
      <c r="Q109" s="35">
        <f t="shared" si="5"/>
        <v>0</v>
      </c>
      <c r="R109" s="30"/>
    </row>
    <row r="110" spans="1:18" s="6" customFormat="1" ht="20.100000000000001" customHeight="1" x14ac:dyDescent="0.2">
      <c r="A110" s="89"/>
      <c r="B110" s="89"/>
      <c r="C110" s="89"/>
      <c r="D110" s="89"/>
      <c r="E110" s="98"/>
      <c r="F110" s="116"/>
      <c r="G110" s="18" t="s">
        <v>7</v>
      </c>
      <c r="H110" s="117" t="s">
        <v>116</v>
      </c>
      <c r="I110" s="117"/>
      <c r="J110" s="117"/>
      <c r="K110" s="35">
        <v>0.44999999999999996</v>
      </c>
      <c r="L110" s="18" t="s">
        <v>511</v>
      </c>
      <c r="M110" s="102">
        <v>0.03</v>
      </c>
      <c r="N110" s="35">
        <f t="shared" si="4"/>
        <v>14.999999999999998</v>
      </c>
      <c r="O110" s="102"/>
      <c r="P110" s="18" t="s">
        <v>110</v>
      </c>
      <c r="Q110" s="35">
        <f t="shared" si="5"/>
        <v>0</v>
      </c>
      <c r="R110" s="30"/>
    </row>
    <row r="111" spans="1:18" s="6" customFormat="1" ht="20.100000000000001" customHeight="1" x14ac:dyDescent="0.2">
      <c r="A111" s="89"/>
      <c r="B111" s="89"/>
      <c r="C111" s="89"/>
      <c r="D111" s="89"/>
      <c r="E111" s="89">
        <v>2</v>
      </c>
      <c r="F111" s="114" t="s">
        <v>117</v>
      </c>
      <c r="G111" s="114"/>
      <c r="H111" s="114"/>
      <c r="I111" s="114"/>
      <c r="J111" s="114"/>
      <c r="K111" s="35"/>
      <c r="L111" s="18"/>
      <c r="M111" s="102"/>
      <c r="N111" s="35"/>
      <c r="O111" s="102"/>
      <c r="P111" s="18"/>
      <c r="Q111" s="35"/>
      <c r="R111" s="30"/>
    </row>
    <row r="112" spans="1:18" s="6" customFormat="1" ht="34.5" customHeight="1" x14ac:dyDescent="0.2">
      <c r="A112" s="89"/>
      <c r="B112" s="89"/>
      <c r="C112" s="89"/>
      <c r="D112" s="89"/>
      <c r="E112" s="89"/>
      <c r="F112" s="89" t="s">
        <v>19</v>
      </c>
      <c r="G112" s="117" t="s">
        <v>123</v>
      </c>
      <c r="H112" s="117"/>
      <c r="I112" s="117"/>
      <c r="J112" s="117"/>
      <c r="K112" s="35"/>
      <c r="L112" s="18"/>
      <c r="M112" s="102"/>
      <c r="N112" s="35"/>
      <c r="O112" s="102"/>
      <c r="P112" s="18"/>
      <c r="Q112" s="35"/>
      <c r="R112" s="30"/>
    </row>
    <row r="113" spans="1:18" s="6" customFormat="1" ht="20.100000000000001" customHeight="1" x14ac:dyDescent="0.2">
      <c r="A113" s="89"/>
      <c r="B113" s="89"/>
      <c r="C113" s="89"/>
      <c r="D113" s="89"/>
      <c r="E113" s="89"/>
      <c r="F113" s="89"/>
      <c r="G113" s="18" t="s">
        <v>5</v>
      </c>
      <c r="H113" s="117" t="s">
        <v>124</v>
      </c>
      <c r="I113" s="117"/>
      <c r="J113" s="117"/>
      <c r="K113" s="35">
        <v>0.4</v>
      </c>
      <c r="L113" s="18" t="s">
        <v>505</v>
      </c>
      <c r="M113" s="102">
        <v>0.01</v>
      </c>
      <c r="N113" s="35">
        <f t="shared" si="4"/>
        <v>40</v>
      </c>
      <c r="O113" s="102"/>
      <c r="P113" s="18" t="s">
        <v>125</v>
      </c>
      <c r="Q113" s="35">
        <f t="shared" si="5"/>
        <v>0</v>
      </c>
      <c r="R113" s="30"/>
    </row>
    <row r="114" spans="1:18" s="6" customFormat="1" ht="20.100000000000001" customHeight="1" x14ac:dyDescent="0.2">
      <c r="A114" s="89"/>
      <c r="B114" s="89"/>
      <c r="C114" s="89"/>
      <c r="D114" s="89"/>
      <c r="E114" s="89"/>
      <c r="F114" s="89"/>
      <c r="G114" s="18" t="s">
        <v>6</v>
      </c>
      <c r="H114" s="117" t="s">
        <v>119</v>
      </c>
      <c r="I114" s="117"/>
      <c r="J114" s="117"/>
      <c r="K114" s="35">
        <v>0.17</v>
      </c>
      <c r="L114" s="18" t="s">
        <v>505</v>
      </c>
      <c r="M114" s="102">
        <v>0.01</v>
      </c>
      <c r="N114" s="35">
        <f t="shared" si="4"/>
        <v>17</v>
      </c>
      <c r="O114" s="102"/>
      <c r="P114" s="18" t="s">
        <v>4</v>
      </c>
      <c r="Q114" s="35">
        <f t="shared" si="5"/>
        <v>0</v>
      </c>
      <c r="R114" s="30"/>
    </row>
    <row r="115" spans="1:18" s="6" customFormat="1" ht="20.100000000000001" customHeight="1" x14ac:dyDescent="0.2">
      <c r="A115" s="89"/>
      <c r="B115" s="89"/>
      <c r="C115" s="89"/>
      <c r="D115" s="89"/>
      <c r="E115" s="89"/>
      <c r="F115" s="89"/>
      <c r="G115" s="87" t="s">
        <v>7</v>
      </c>
      <c r="H115" s="117" t="s">
        <v>120</v>
      </c>
      <c r="I115" s="117"/>
      <c r="J115" s="117"/>
      <c r="K115" s="35">
        <v>0.5</v>
      </c>
      <c r="L115" s="87" t="s">
        <v>502</v>
      </c>
      <c r="M115" s="102">
        <v>0.02</v>
      </c>
      <c r="N115" s="35">
        <f t="shared" si="4"/>
        <v>25</v>
      </c>
      <c r="O115" s="102"/>
      <c r="P115" s="87" t="s">
        <v>4</v>
      </c>
      <c r="Q115" s="35">
        <f t="shared" si="5"/>
        <v>0</v>
      </c>
      <c r="R115" s="30"/>
    </row>
    <row r="116" spans="1:18" s="6" customFormat="1" ht="20.100000000000001" customHeight="1" x14ac:dyDescent="0.2">
      <c r="A116" s="89"/>
      <c r="B116" s="89"/>
      <c r="C116" s="89"/>
      <c r="D116" s="89"/>
      <c r="E116" s="89"/>
      <c r="F116" s="89"/>
      <c r="G116" s="89" t="s">
        <v>57</v>
      </c>
      <c r="H116" s="117" t="s">
        <v>126</v>
      </c>
      <c r="I116" s="117"/>
      <c r="J116" s="117"/>
      <c r="K116" s="35">
        <v>0.26</v>
      </c>
      <c r="L116" s="87" t="s">
        <v>505</v>
      </c>
      <c r="M116" s="102">
        <v>0.01</v>
      </c>
      <c r="N116" s="35">
        <f t="shared" si="4"/>
        <v>26</v>
      </c>
      <c r="O116" s="102"/>
      <c r="P116" s="87" t="s">
        <v>4</v>
      </c>
      <c r="Q116" s="35">
        <f t="shared" si="5"/>
        <v>0</v>
      </c>
      <c r="R116" s="30"/>
    </row>
    <row r="117" spans="1:18" s="6" customFormat="1" ht="20.100000000000001" customHeight="1" x14ac:dyDescent="0.2">
      <c r="A117" s="98"/>
      <c r="B117" s="98"/>
      <c r="C117" s="98"/>
      <c r="D117" s="98"/>
      <c r="E117" s="98"/>
      <c r="F117" s="98"/>
      <c r="G117" s="98" t="s">
        <v>70</v>
      </c>
      <c r="H117" s="117" t="s">
        <v>121</v>
      </c>
      <c r="I117" s="117"/>
      <c r="J117" s="117"/>
      <c r="K117" s="35">
        <v>0.34</v>
      </c>
      <c r="L117" s="94" t="s">
        <v>502</v>
      </c>
      <c r="M117" s="102">
        <v>0.02</v>
      </c>
      <c r="N117" s="35">
        <f t="shared" si="4"/>
        <v>17</v>
      </c>
      <c r="O117" s="102"/>
      <c r="P117" s="94" t="s">
        <v>8</v>
      </c>
      <c r="Q117" s="35">
        <f t="shared" si="5"/>
        <v>0</v>
      </c>
      <c r="R117" s="30"/>
    </row>
    <row r="118" spans="1:18" s="6" customFormat="1" ht="20.100000000000001" customHeight="1" x14ac:dyDescent="0.2">
      <c r="A118" s="98"/>
      <c r="B118" s="98"/>
      <c r="C118" s="98"/>
      <c r="D118" s="98"/>
      <c r="E118" s="98"/>
      <c r="F118" s="98"/>
      <c r="G118" s="98" t="s">
        <v>72</v>
      </c>
      <c r="H118" s="117" t="s">
        <v>122</v>
      </c>
      <c r="I118" s="117"/>
      <c r="J118" s="117"/>
      <c r="K118" s="35">
        <v>0.44999999999999996</v>
      </c>
      <c r="L118" s="94" t="s">
        <v>511</v>
      </c>
      <c r="M118" s="102">
        <v>0.03</v>
      </c>
      <c r="N118" s="35">
        <f t="shared" si="4"/>
        <v>14.999999999999998</v>
      </c>
      <c r="O118" s="102"/>
      <c r="P118" s="94" t="s">
        <v>91</v>
      </c>
      <c r="Q118" s="35">
        <f t="shared" si="5"/>
        <v>0</v>
      </c>
      <c r="R118" s="30"/>
    </row>
    <row r="119" spans="1:18" s="6" customFormat="1" ht="20.100000000000001" customHeight="1" x14ac:dyDescent="0.2">
      <c r="A119" s="89"/>
      <c r="B119" s="89"/>
      <c r="C119" s="89"/>
      <c r="D119" s="89"/>
      <c r="E119" s="89"/>
      <c r="F119" s="116" t="s">
        <v>22</v>
      </c>
      <c r="G119" s="114" t="s">
        <v>127</v>
      </c>
      <c r="H119" s="114"/>
      <c r="I119" s="114"/>
      <c r="J119" s="114"/>
      <c r="K119" s="35"/>
      <c r="L119" s="18"/>
      <c r="M119" s="102"/>
      <c r="N119" s="35"/>
      <c r="O119" s="102"/>
      <c r="P119" s="18"/>
      <c r="Q119" s="35"/>
      <c r="R119" s="30"/>
    </row>
    <row r="120" spans="1:18" s="6" customFormat="1" ht="20.100000000000001" customHeight="1" x14ac:dyDescent="0.2">
      <c r="A120" s="89"/>
      <c r="B120" s="89"/>
      <c r="C120" s="89"/>
      <c r="D120" s="89"/>
      <c r="E120" s="89"/>
      <c r="F120" s="116"/>
      <c r="G120" s="18" t="s">
        <v>5</v>
      </c>
      <c r="H120" s="114" t="s">
        <v>119</v>
      </c>
      <c r="I120" s="114"/>
      <c r="J120" s="114"/>
      <c r="K120" s="35">
        <v>0.12</v>
      </c>
      <c r="L120" s="18" t="s">
        <v>505</v>
      </c>
      <c r="M120" s="102">
        <v>0.01</v>
      </c>
      <c r="N120" s="35">
        <f t="shared" si="4"/>
        <v>12</v>
      </c>
      <c r="O120" s="102">
        <v>1</v>
      </c>
      <c r="P120" s="18" t="s">
        <v>4</v>
      </c>
      <c r="Q120" s="35">
        <f t="shared" si="5"/>
        <v>12</v>
      </c>
      <c r="R120" s="30"/>
    </row>
    <row r="121" spans="1:18" s="6" customFormat="1" ht="20.100000000000001" customHeight="1" x14ac:dyDescent="0.2">
      <c r="A121" s="89"/>
      <c r="B121" s="89"/>
      <c r="C121" s="89"/>
      <c r="D121" s="89"/>
      <c r="E121" s="89"/>
      <c r="F121" s="116"/>
      <c r="G121" s="18" t="s">
        <v>6</v>
      </c>
      <c r="H121" s="114" t="s">
        <v>122</v>
      </c>
      <c r="I121" s="114"/>
      <c r="J121" s="114"/>
      <c r="K121" s="35">
        <v>0.3</v>
      </c>
      <c r="L121" s="18" t="s">
        <v>502</v>
      </c>
      <c r="M121" s="102">
        <v>0.02</v>
      </c>
      <c r="N121" s="35">
        <f t="shared" si="4"/>
        <v>15</v>
      </c>
      <c r="O121" s="102">
        <v>1</v>
      </c>
      <c r="P121" s="18" t="s">
        <v>91</v>
      </c>
      <c r="Q121" s="35">
        <f t="shared" si="5"/>
        <v>15</v>
      </c>
      <c r="R121" s="30"/>
    </row>
    <row r="122" spans="1:18" s="6" customFormat="1" ht="20.100000000000001" customHeight="1" x14ac:dyDescent="0.2">
      <c r="A122" s="89"/>
      <c r="B122" s="89"/>
      <c r="C122" s="89"/>
      <c r="D122" s="89"/>
      <c r="E122" s="89"/>
      <c r="F122" s="96" t="s">
        <v>27</v>
      </c>
      <c r="G122" s="114" t="s">
        <v>130</v>
      </c>
      <c r="H122" s="114"/>
      <c r="I122" s="114"/>
      <c r="J122" s="114"/>
      <c r="K122" s="35"/>
      <c r="L122" s="18"/>
      <c r="M122" s="102"/>
      <c r="N122" s="35"/>
      <c r="O122" s="102"/>
      <c r="P122" s="18"/>
      <c r="Q122" s="35"/>
      <c r="R122" s="30"/>
    </row>
    <row r="123" spans="1:18" s="6" customFormat="1" ht="20.100000000000001" customHeight="1" x14ac:dyDescent="0.2">
      <c r="A123" s="89"/>
      <c r="B123" s="89"/>
      <c r="C123" s="89"/>
      <c r="D123" s="89"/>
      <c r="E123" s="89"/>
      <c r="F123" s="98"/>
      <c r="G123" s="18" t="s">
        <v>5</v>
      </c>
      <c r="H123" s="114" t="s">
        <v>119</v>
      </c>
      <c r="I123" s="114"/>
      <c r="J123" s="114"/>
      <c r="K123" s="35">
        <v>0.14000000000000001</v>
      </c>
      <c r="L123" s="18" t="s">
        <v>505</v>
      </c>
      <c r="M123" s="102">
        <v>0.01</v>
      </c>
      <c r="N123" s="35">
        <f t="shared" si="4"/>
        <v>14.000000000000002</v>
      </c>
      <c r="O123" s="102">
        <v>2</v>
      </c>
      <c r="P123" s="18" t="s">
        <v>4</v>
      </c>
      <c r="Q123" s="35">
        <f t="shared" si="5"/>
        <v>28.000000000000004</v>
      </c>
      <c r="R123" s="30"/>
    </row>
    <row r="124" spans="1:18" s="6" customFormat="1" ht="20.100000000000001" customHeight="1" x14ac:dyDescent="0.2">
      <c r="A124" s="100"/>
      <c r="B124" s="100"/>
      <c r="C124" s="100"/>
      <c r="D124" s="100"/>
      <c r="E124" s="100"/>
      <c r="F124" s="100"/>
      <c r="G124" s="95" t="s">
        <v>6</v>
      </c>
      <c r="H124" s="115" t="s">
        <v>121</v>
      </c>
      <c r="I124" s="115"/>
      <c r="J124" s="115"/>
      <c r="K124" s="105">
        <v>0.2</v>
      </c>
      <c r="L124" s="95" t="s">
        <v>502</v>
      </c>
      <c r="M124" s="103">
        <v>0.02</v>
      </c>
      <c r="N124" s="105">
        <f t="shared" si="4"/>
        <v>10</v>
      </c>
      <c r="O124" s="103">
        <v>2</v>
      </c>
      <c r="P124" s="95" t="s">
        <v>8</v>
      </c>
      <c r="Q124" s="105">
        <f t="shared" si="5"/>
        <v>20</v>
      </c>
      <c r="R124" s="30"/>
    </row>
    <row r="125" spans="1:18" s="6" customFormat="1" ht="20.100000000000001" customHeight="1" x14ac:dyDescent="0.2">
      <c r="A125" s="89"/>
      <c r="B125" s="89"/>
      <c r="C125" s="89"/>
      <c r="D125" s="89"/>
      <c r="E125" s="89"/>
      <c r="F125" s="98"/>
      <c r="G125" s="18" t="s">
        <v>7</v>
      </c>
      <c r="H125" s="114" t="s">
        <v>122</v>
      </c>
      <c r="I125" s="114"/>
      <c r="J125" s="114"/>
      <c r="K125" s="35">
        <v>0.18</v>
      </c>
      <c r="L125" s="18" t="s">
        <v>511</v>
      </c>
      <c r="M125" s="102">
        <v>0.03</v>
      </c>
      <c r="N125" s="35">
        <f t="shared" si="4"/>
        <v>6</v>
      </c>
      <c r="O125" s="102">
        <v>2</v>
      </c>
      <c r="P125" s="18" t="s">
        <v>91</v>
      </c>
      <c r="Q125" s="35">
        <f t="shared" si="5"/>
        <v>12</v>
      </c>
      <c r="R125" s="30"/>
    </row>
    <row r="126" spans="1:18" s="6" customFormat="1" ht="20.100000000000001" customHeight="1" x14ac:dyDescent="0.2">
      <c r="A126" s="89"/>
      <c r="B126" s="89"/>
      <c r="C126" s="89"/>
      <c r="D126" s="89"/>
      <c r="E126" s="89"/>
      <c r="F126" s="116" t="s">
        <v>28</v>
      </c>
      <c r="G126" s="114" t="s">
        <v>131</v>
      </c>
      <c r="H126" s="114"/>
      <c r="I126" s="114"/>
      <c r="J126" s="114"/>
      <c r="K126" s="35"/>
      <c r="L126" s="18"/>
      <c r="M126" s="102"/>
      <c r="N126" s="35"/>
      <c r="O126" s="102"/>
      <c r="P126" s="18"/>
      <c r="Q126" s="35"/>
      <c r="R126" s="30"/>
    </row>
    <row r="127" spans="1:18" s="6" customFormat="1" ht="20.100000000000001" customHeight="1" x14ac:dyDescent="0.2">
      <c r="A127" s="89"/>
      <c r="B127" s="89"/>
      <c r="C127" s="89"/>
      <c r="D127" s="89"/>
      <c r="E127" s="89"/>
      <c r="F127" s="116"/>
      <c r="G127" s="18" t="s">
        <v>5</v>
      </c>
      <c r="H127" s="114" t="s">
        <v>119</v>
      </c>
      <c r="I127" s="114"/>
      <c r="J127" s="114"/>
      <c r="K127" s="35">
        <v>0.28000000000000003</v>
      </c>
      <c r="L127" s="18" t="s">
        <v>502</v>
      </c>
      <c r="M127" s="102">
        <v>0.02</v>
      </c>
      <c r="N127" s="35">
        <f t="shared" si="4"/>
        <v>14.000000000000002</v>
      </c>
      <c r="O127" s="102">
        <v>2</v>
      </c>
      <c r="P127" s="18" t="s">
        <v>4</v>
      </c>
      <c r="Q127" s="35">
        <f t="shared" si="5"/>
        <v>28.000000000000004</v>
      </c>
      <c r="R127" s="30"/>
    </row>
    <row r="128" spans="1:18" s="6" customFormat="1" ht="20.100000000000001" customHeight="1" x14ac:dyDescent="0.2">
      <c r="A128" s="89"/>
      <c r="B128" s="89"/>
      <c r="C128" s="89"/>
      <c r="D128" s="89"/>
      <c r="E128" s="89"/>
      <c r="F128" s="116"/>
      <c r="G128" s="18" t="s">
        <v>6</v>
      </c>
      <c r="H128" s="114" t="s">
        <v>121</v>
      </c>
      <c r="I128" s="114"/>
      <c r="J128" s="114"/>
      <c r="K128" s="35">
        <v>0.23</v>
      </c>
      <c r="L128" s="18" t="s">
        <v>505</v>
      </c>
      <c r="M128" s="102">
        <v>0.01</v>
      </c>
      <c r="N128" s="35">
        <f t="shared" si="4"/>
        <v>23</v>
      </c>
      <c r="O128" s="102">
        <v>2</v>
      </c>
      <c r="P128" s="18" t="s">
        <v>8</v>
      </c>
      <c r="Q128" s="35">
        <f t="shared" si="5"/>
        <v>46</v>
      </c>
      <c r="R128" s="30"/>
    </row>
    <row r="129" spans="1:18" s="6" customFormat="1" ht="20.100000000000001" customHeight="1" x14ac:dyDescent="0.2">
      <c r="A129" s="89"/>
      <c r="B129" s="89"/>
      <c r="C129" s="89"/>
      <c r="D129" s="89"/>
      <c r="E129" s="89"/>
      <c r="F129" s="116"/>
      <c r="G129" s="18" t="s">
        <v>7</v>
      </c>
      <c r="H129" s="114" t="s">
        <v>122</v>
      </c>
      <c r="I129" s="114"/>
      <c r="J129" s="114"/>
      <c r="K129" s="35">
        <v>0.44999999999999996</v>
      </c>
      <c r="L129" s="18" t="s">
        <v>511</v>
      </c>
      <c r="M129" s="102">
        <v>0.03</v>
      </c>
      <c r="N129" s="35">
        <f t="shared" si="4"/>
        <v>14.999999999999998</v>
      </c>
      <c r="O129" s="102">
        <v>2</v>
      </c>
      <c r="P129" s="18" t="s">
        <v>91</v>
      </c>
      <c r="Q129" s="35">
        <f t="shared" si="5"/>
        <v>29.999999999999996</v>
      </c>
      <c r="R129" s="30"/>
    </row>
    <row r="130" spans="1:18" s="6" customFormat="1" ht="34.5" customHeight="1" x14ac:dyDescent="0.2">
      <c r="A130" s="89"/>
      <c r="B130" s="89"/>
      <c r="C130" s="89"/>
      <c r="D130" s="89"/>
      <c r="E130" s="89"/>
      <c r="F130" s="116" t="s">
        <v>31</v>
      </c>
      <c r="G130" s="114" t="s">
        <v>465</v>
      </c>
      <c r="H130" s="114"/>
      <c r="I130" s="114"/>
      <c r="J130" s="114"/>
      <c r="K130" s="35"/>
      <c r="L130" s="18"/>
      <c r="M130" s="102"/>
      <c r="N130" s="35"/>
      <c r="O130" s="102"/>
      <c r="P130" s="18"/>
      <c r="Q130" s="35"/>
      <c r="R130" s="30"/>
    </row>
    <row r="131" spans="1:18" s="6" customFormat="1" ht="20.100000000000001" customHeight="1" x14ac:dyDescent="0.2">
      <c r="A131" s="89"/>
      <c r="B131" s="89"/>
      <c r="C131" s="89"/>
      <c r="D131" s="89"/>
      <c r="E131" s="89"/>
      <c r="F131" s="116"/>
      <c r="G131" s="18" t="s">
        <v>5</v>
      </c>
      <c r="H131" s="114" t="s">
        <v>121</v>
      </c>
      <c r="I131" s="114"/>
      <c r="J131" s="114"/>
      <c r="K131" s="35">
        <v>7.0000000000000007E-2</v>
      </c>
      <c r="L131" s="18" t="s">
        <v>505</v>
      </c>
      <c r="M131" s="102">
        <v>0.01</v>
      </c>
      <c r="N131" s="35">
        <f t="shared" si="4"/>
        <v>7.0000000000000009</v>
      </c>
      <c r="O131" s="102">
        <v>2</v>
      </c>
      <c r="P131" s="18" t="s">
        <v>8</v>
      </c>
      <c r="Q131" s="35">
        <f t="shared" si="5"/>
        <v>14.000000000000002</v>
      </c>
      <c r="R131" s="30"/>
    </row>
    <row r="132" spans="1:18" s="6" customFormat="1" ht="20.100000000000001" customHeight="1" x14ac:dyDescent="0.2">
      <c r="A132" s="89"/>
      <c r="B132" s="89"/>
      <c r="C132" s="89"/>
      <c r="D132" s="89"/>
      <c r="E132" s="89"/>
      <c r="F132" s="116"/>
      <c r="G132" s="18" t="s">
        <v>6</v>
      </c>
      <c r="H132" s="114" t="s">
        <v>122</v>
      </c>
      <c r="I132" s="114"/>
      <c r="J132" s="114"/>
      <c r="K132" s="35">
        <v>0.12</v>
      </c>
      <c r="L132" s="18" t="s">
        <v>511</v>
      </c>
      <c r="M132" s="102">
        <v>0.03</v>
      </c>
      <c r="N132" s="35">
        <f t="shared" si="4"/>
        <v>4</v>
      </c>
      <c r="O132" s="102">
        <v>2</v>
      </c>
      <c r="P132" s="18" t="s">
        <v>91</v>
      </c>
      <c r="Q132" s="35">
        <f t="shared" si="5"/>
        <v>8</v>
      </c>
      <c r="R132" s="30"/>
    </row>
    <row r="133" spans="1:18" s="6" customFormat="1" ht="20.100000000000001" customHeight="1" x14ac:dyDescent="0.2">
      <c r="A133" s="89"/>
      <c r="B133" s="89"/>
      <c r="C133" s="89"/>
      <c r="D133" s="89"/>
      <c r="E133" s="89"/>
      <c r="F133" s="116" t="s">
        <v>33</v>
      </c>
      <c r="G133" s="114" t="s">
        <v>133</v>
      </c>
      <c r="H133" s="114"/>
      <c r="I133" s="114"/>
      <c r="J133" s="114"/>
      <c r="K133" s="35"/>
      <c r="L133" s="18"/>
      <c r="M133" s="102"/>
      <c r="N133" s="35"/>
      <c r="O133" s="102"/>
      <c r="P133" s="18"/>
      <c r="Q133" s="35"/>
      <c r="R133" s="30"/>
    </row>
    <row r="134" spans="1:18" s="6" customFormat="1" ht="20.100000000000001" customHeight="1" x14ac:dyDescent="0.2">
      <c r="A134" s="89"/>
      <c r="B134" s="89"/>
      <c r="C134" s="89"/>
      <c r="D134" s="89"/>
      <c r="E134" s="89"/>
      <c r="F134" s="116"/>
      <c r="G134" s="18" t="s">
        <v>5</v>
      </c>
      <c r="H134" s="114" t="s">
        <v>135</v>
      </c>
      <c r="I134" s="114"/>
      <c r="J134" s="114"/>
      <c r="K134" s="35">
        <v>0.25</v>
      </c>
      <c r="L134" s="18" t="s">
        <v>505</v>
      </c>
      <c r="M134" s="102">
        <v>0.01</v>
      </c>
      <c r="N134" s="35">
        <f t="shared" ref="N134:N196" si="6">K134/M134</f>
        <v>25</v>
      </c>
      <c r="O134" s="102"/>
      <c r="P134" s="18" t="s">
        <v>16</v>
      </c>
      <c r="Q134" s="35">
        <f t="shared" si="5"/>
        <v>0</v>
      </c>
      <c r="R134" s="30"/>
    </row>
    <row r="135" spans="1:18" s="6" customFormat="1" ht="20.100000000000001" customHeight="1" x14ac:dyDescent="0.2">
      <c r="A135" s="89"/>
      <c r="B135" s="89"/>
      <c r="C135" s="89"/>
      <c r="D135" s="89"/>
      <c r="E135" s="89"/>
      <c r="F135" s="116"/>
      <c r="G135" s="18" t="s">
        <v>6</v>
      </c>
      <c r="H135" s="114" t="s">
        <v>137</v>
      </c>
      <c r="I135" s="114"/>
      <c r="J135" s="114"/>
      <c r="K135" s="35">
        <v>0.3</v>
      </c>
      <c r="L135" s="18" t="s">
        <v>502</v>
      </c>
      <c r="M135" s="102">
        <v>0.02</v>
      </c>
      <c r="N135" s="35">
        <f t="shared" si="6"/>
        <v>15</v>
      </c>
      <c r="O135" s="102"/>
      <c r="P135" s="18" t="s">
        <v>138</v>
      </c>
      <c r="Q135" s="35">
        <f t="shared" ref="Q135:Q198" si="7">O135*N135</f>
        <v>0</v>
      </c>
      <c r="R135" s="30"/>
    </row>
    <row r="136" spans="1:18" s="6" customFormat="1" ht="33" customHeight="1" x14ac:dyDescent="0.2">
      <c r="A136" s="89"/>
      <c r="B136" s="89"/>
      <c r="C136" s="89"/>
      <c r="D136" s="89"/>
      <c r="E136" s="89"/>
      <c r="F136" s="116" t="s">
        <v>35</v>
      </c>
      <c r="G136" s="114" t="s">
        <v>139</v>
      </c>
      <c r="H136" s="114"/>
      <c r="I136" s="114"/>
      <c r="J136" s="114"/>
      <c r="K136" s="35"/>
      <c r="L136" s="18"/>
      <c r="M136" s="102"/>
      <c r="N136" s="35"/>
      <c r="O136" s="102"/>
      <c r="P136" s="18"/>
      <c r="Q136" s="35"/>
      <c r="R136" s="30"/>
    </row>
    <row r="137" spans="1:18" s="6" customFormat="1" ht="20.100000000000001" customHeight="1" x14ac:dyDescent="0.2">
      <c r="A137" s="89"/>
      <c r="B137" s="89"/>
      <c r="C137" s="89"/>
      <c r="D137" s="89"/>
      <c r="E137" s="89"/>
      <c r="F137" s="116"/>
      <c r="G137" s="20"/>
      <c r="H137" s="114" t="s">
        <v>144</v>
      </c>
      <c r="I137" s="114"/>
      <c r="J137" s="114"/>
      <c r="K137" s="35">
        <v>0.06</v>
      </c>
      <c r="L137" s="18" t="s">
        <v>502</v>
      </c>
      <c r="M137" s="102">
        <v>0.02</v>
      </c>
      <c r="N137" s="35">
        <f t="shared" si="6"/>
        <v>3</v>
      </c>
      <c r="O137" s="102"/>
      <c r="P137" s="18" t="s">
        <v>91</v>
      </c>
      <c r="Q137" s="35">
        <f t="shared" si="7"/>
        <v>0</v>
      </c>
      <c r="R137" s="30"/>
    </row>
    <row r="138" spans="1:18" s="6" customFormat="1" ht="32.25" customHeight="1" x14ac:dyDescent="0.2">
      <c r="A138" s="89"/>
      <c r="B138" s="89"/>
      <c r="C138" s="89"/>
      <c r="D138" s="89"/>
      <c r="E138" s="89"/>
      <c r="F138" s="116" t="s">
        <v>45</v>
      </c>
      <c r="G138" s="114" t="s">
        <v>155</v>
      </c>
      <c r="H138" s="114"/>
      <c r="I138" s="114"/>
      <c r="J138" s="114"/>
      <c r="K138" s="35"/>
      <c r="L138" s="18"/>
      <c r="M138" s="102"/>
      <c r="N138" s="35"/>
      <c r="O138" s="102"/>
      <c r="P138" s="18"/>
      <c r="Q138" s="35"/>
      <c r="R138" s="30"/>
    </row>
    <row r="139" spans="1:18" s="6" customFormat="1" ht="18.95" customHeight="1" x14ac:dyDescent="0.2">
      <c r="A139" s="89"/>
      <c r="B139" s="89"/>
      <c r="C139" s="89"/>
      <c r="D139" s="89"/>
      <c r="E139" s="89"/>
      <c r="F139" s="116"/>
      <c r="G139" s="18" t="s">
        <v>5</v>
      </c>
      <c r="H139" s="114" t="s">
        <v>120</v>
      </c>
      <c r="I139" s="114"/>
      <c r="J139" s="114"/>
      <c r="K139" s="35">
        <v>0.18</v>
      </c>
      <c r="L139" s="18" t="s">
        <v>505</v>
      </c>
      <c r="M139" s="102">
        <v>0.01</v>
      </c>
      <c r="N139" s="35">
        <f t="shared" si="6"/>
        <v>18</v>
      </c>
      <c r="O139" s="102"/>
      <c r="P139" s="18" t="s">
        <v>4</v>
      </c>
      <c r="Q139" s="35">
        <f t="shared" si="7"/>
        <v>0</v>
      </c>
      <c r="R139" s="30"/>
    </row>
    <row r="140" spans="1:18" s="6" customFormat="1" ht="18.95" customHeight="1" x14ac:dyDescent="0.2">
      <c r="A140" s="89"/>
      <c r="B140" s="89"/>
      <c r="C140" s="89"/>
      <c r="D140" s="89"/>
      <c r="E140" s="89"/>
      <c r="F140" s="116"/>
      <c r="G140" s="18" t="s">
        <v>6</v>
      </c>
      <c r="H140" s="114" t="s">
        <v>119</v>
      </c>
      <c r="I140" s="114"/>
      <c r="J140" s="114"/>
      <c r="K140" s="35">
        <v>0.28000000000000003</v>
      </c>
      <c r="L140" s="18" t="s">
        <v>502</v>
      </c>
      <c r="M140" s="102">
        <v>0.02</v>
      </c>
      <c r="N140" s="35">
        <f t="shared" si="6"/>
        <v>14.000000000000002</v>
      </c>
      <c r="O140" s="102"/>
      <c r="P140" s="18" t="s">
        <v>4</v>
      </c>
      <c r="Q140" s="35">
        <f t="shared" si="7"/>
        <v>0</v>
      </c>
      <c r="R140" s="30"/>
    </row>
    <row r="141" spans="1:18" s="6" customFormat="1" ht="18.95" customHeight="1" x14ac:dyDescent="0.2">
      <c r="A141" s="89"/>
      <c r="B141" s="89"/>
      <c r="C141" s="89"/>
      <c r="D141" s="89"/>
      <c r="E141" s="89"/>
      <c r="F141" s="116"/>
      <c r="G141" s="18" t="s">
        <v>7</v>
      </c>
      <c r="H141" s="114" t="s">
        <v>121</v>
      </c>
      <c r="I141" s="114"/>
      <c r="J141" s="114"/>
      <c r="K141" s="35">
        <v>0.4</v>
      </c>
      <c r="L141" s="18" t="s">
        <v>502</v>
      </c>
      <c r="M141" s="102">
        <v>0.02</v>
      </c>
      <c r="N141" s="35">
        <f t="shared" si="6"/>
        <v>20</v>
      </c>
      <c r="O141" s="102"/>
      <c r="P141" s="18" t="s">
        <v>8</v>
      </c>
      <c r="Q141" s="35">
        <f t="shared" si="7"/>
        <v>0</v>
      </c>
      <c r="R141" s="30"/>
    </row>
    <row r="142" spans="1:18" s="6" customFormat="1" ht="18.95" customHeight="1" x14ac:dyDescent="0.2">
      <c r="A142" s="89"/>
      <c r="B142" s="89"/>
      <c r="C142" s="89"/>
      <c r="D142" s="89"/>
      <c r="E142" s="89"/>
      <c r="F142" s="116"/>
      <c r="G142" s="20" t="s">
        <v>57</v>
      </c>
      <c r="H142" s="114" t="s">
        <v>122</v>
      </c>
      <c r="I142" s="114"/>
      <c r="J142" s="114"/>
      <c r="K142" s="35">
        <v>0.44999999999999996</v>
      </c>
      <c r="L142" s="18" t="s">
        <v>511</v>
      </c>
      <c r="M142" s="102">
        <v>0.03</v>
      </c>
      <c r="N142" s="35">
        <f t="shared" si="6"/>
        <v>14.999999999999998</v>
      </c>
      <c r="O142" s="102"/>
      <c r="P142" s="18" t="s">
        <v>91</v>
      </c>
      <c r="Q142" s="35">
        <f t="shared" si="7"/>
        <v>0</v>
      </c>
      <c r="R142" s="30"/>
    </row>
    <row r="143" spans="1:18" s="6" customFormat="1" ht="20.100000000000001" customHeight="1" x14ac:dyDescent="0.2">
      <c r="A143" s="89"/>
      <c r="B143" s="89"/>
      <c r="C143" s="89"/>
      <c r="D143" s="89"/>
      <c r="E143" s="89"/>
      <c r="F143" s="116" t="s">
        <v>47</v>
      </c>
      <c r="G143" s="114" t="s">
        <v>161</v>
      </c>
      <c r="H143" s="114"/>
      <c r="I143" s="114"/>
      <c r="J143" s="114"/>
      <c r="K143" s="35"/>
      <c r="L143" s="87"/>
      <c r="M143" s="102"/>
      <c r="N143" s="35"/>
      <c r="O143" s="102"/>
      <c r="P143" s="87"/>
      <c r="Q143" s="35"/>
      <c r="R143" s="30"/>
    </row>
    <row r="144" spans="1:18" s="6" customFormat="1" ht="18.95" customHeight="1" x14ac:dyDescent="0.2">
      <c r="A144" s="89"/>
      <c r="B144" s="89"/>
      <c r="C144" s="89"/>
      <c r="D144" s="89"/>
      <c r="E144" s="89"/>
      <c r="F144" s="116"/>
      <c r="G144" s="87" t="s">
        <v>5</v>
      </c>
      <c r="H144" s="114" t="s">
        <v>162</v>
      </c>
      <c r="I144" s="114"/>
      <c r="J144" s="114"/>
      <c r="K144" s="35">
        <v>0.12</v>
      </c>
      <c r="L144" s="87" t="s">
        <v>505</v>
      </c>
      <c r="M144" s="102">
        <v>0.01</v>
      </c>
      <c r="N144" s="35">
        <f t="shared" si="6"/>
        <v>12</v>
      </c>
      <c r="O144" s="102">
        <v>12</v>
      </c>
      <c r="P144" s="87" t="s">
        <v>125</v>
      </c>
      <c r="Q144" s="35">
        <f t="shared" si="7"/>
        <v>144</v>
      </c>
      <c r="R144" s="30"/>
    </row>
    <row r="145" spans="1:18" s="6" customFormat="1" ht="18.95" customHeight="1" x14ac:dyDescent="0.2">
      <c r="A145" s="89"/>
      <c r="B145" s="89"/>
      <c r="C145" s="89"/>
      <c r="D145" s="89"/>
      <c r="E145" s="89"/>
      <c r="F145" s="116"/>
      <c r="G145" s="87" t="s">
        <v>6</v>
      </c>
      <c r="H145" s="114" t="s">
        <v>159</v>
      </c>
      <c r="I145" s="114"/>
      <c r="J145" s="114"/>
      <c r="K145" s="35">
        <v>0.12</v>
      </c>
      <c r="L145" s="87" t="s">
        <v>505</v>
      </c>
      <c r="M145" s="102">
        <v>0.01</v>
      </c>
      <c r="N145" s="35">
        <f t="shared" si="6"/>
        <v>12</v>
      </c>
      <c r="O145" s="102">
        <v>12</v>
      </c>
      <c r="P145" s="87" t="s">
        <v>4</v>
      </c>
      <c r="Q145" s="35">
        <f t="shared" si="7"/>
        <v>144</v>
      </c>
      <c r="R145" s="30"/>
    </row>
    <row r="146" spans="1:18" s="6" customFormat="1" ht="18.95" customHeight="1" x14ac:dyDescent="0.2">
      <c r="A146" s="89"/>
      <c r="B146" s="89"/>
      <c r="C146" s="89"/>
      <c r="D146" s="89"/>
      <c r="E146" s="89"/>
      <c r="F146" s="116"/>
      <c r="G146" s="87" t="s">
        <v>7</v>
      </c>
      <c r="H146" s="114" t="s">
        <v>160</v>
      </c>
      <c r="I146" s="114"/>
      <c r="J146" s="114"/>
      <c r="K146" s="35">
        <v>0.74</v>
      </c>
      <c r="L146" s="87" t="s">
        <v>502</v>
      </c>
      <c r="M146" s="102">
        <v>0.02</v>
      </c>
      <c r="N146" s="35">
        <f t="shared" si="6"/>
        <v>37</v>
      </c>
      <c r="O146" s="102">
        <v>12</v>
      </c>
      <c r="P146" s="87" t="s">
        <v>4</v>
      </c>
      <c r="Q146" s="35">
        <f t="shared" si="7"/>
        <v>444</v>
      </c>
      <c r="R146" s="30"/>
    </row>
    <row r="147" spans="1:18" s="6" customFormat="1" ht="18.95" customHeight="1" x14ac:dyDescent="0.2">
      <c r="A147" s="89"/>
      <c r="B147" s="89"/>
      <c r="C147" s="89"/>
      <c r="D147" s="89"/>
      <c r="E147" s="89"/>
      <c r="F147" s="116"/>
      <c r="G147" s="89" t="s">
        <v>57</v>
      </c>
      <c r="H147" s="114" t="s">
        <v>494</v>
      </c>
      <c r="I147" s="114"/>
      <c r="J147" s="114"/>
      <c r="K147" s="35">
        <v>0.6</v>
      </c>
      <c r="L147" s="87" t="s">
        <v>502</v>
      </c>
      <c r="M147" s="102">
        <v>0.02</v>
      </c>
      <c r="N147" s="35">
        <f t="shared" si="6"/>
        <v>30</v>
      </c>
      <c r="O147" s="102">
        <v>12</v>
      </c>
      <c r="P147" s="87" t="s">
        <v>4</v>
      </c>
      <c r="Q147" s="35">
        <f t="shared" si="7"/>
        <v>360</v>
      </c>
      <c r="R147" s="30"/>
    </row>
    <row r="148" spans="1:18" s="6" customFormat="1" ht="18.95" customHeight="1" x14ac:dyDescent="0.2">
      <c r="A148" s="89"/>
      <c r="B148" s="89"/>
      <c r="C148" s="89"/>
      <c r="D148" s="89"/>
      <c r="E148" s="89"/>
      <c r="F148" s="116"/>
      <c r="G148" s="89" t="s">
        <v>70</v>
      </c>
      <c r="H148" s="114" t="s">
        <v>122</v>
      </c>
      <c r="I148" s="114"/>
      <c r="J148" s="114"/>
      <c r="K148" s="35">
        <v>0.44999999999999996</v>
      </c>
      <c r="L148" s="87" t="s">
        <v>511</v>
      </c>
      <c r="M148" s="102">
        <v>0.03</v>
      </c>
      <c r="N148" s="35">
        <f t="shared" si="6"/>
        <v>14.999999999999998</v>
      </c>
      <c r="O148" s="102">
        <v>12</v>
      </c>
      <c r="P148" s="87" t="s">
        <v>91</v>
      </c>
      <c r="Q148" s="35">
        <f t="shared" si="7"/>
        <v>179.99999999999997</v>
      </c>
      <c r="R148" s="30"/>
    </row>
    <row r="149" spans="1:18" s="6" customFormat="1" ht="20.100000000000001" customHeight="1" x14ac:dyDescent="0.2">
      <c r="A149" s="98"/>
      <c r="B149" s="98"/>
      <c r="C149" s="98"/>
      <c r="D149" s="98"/>
      <c r="E149" s="98"/>
      <c r="F149" s="98" t="s">
        <v>49</v>
      </c>
      <c r="G149" s="114" t="s">
        <v>163</v>
      </c>
      <c r="H149" s="114"/>
      <c r="I149" s="114"/>
      <c r="J149" s="114"/>
      <c r="K149" s="35"/>
      <c r="L149" s="94"/>
      <c r="M149" s="102"/>
      <c r="N149" s="35"/>
      <c r="O149" s="102"/>
      <c r="P149" s="94"/>
      <c r="Q149" s="35"/>
      <c r="R149" s="30"/>
    </row>
    <row r="150" spans="1:18" s="6" customFormat="1" ht="18.95" customHeight="1" x14ac:dyDescent="0.2">
      <c r="A150" s="98"/>
      <c r="B150" s="98"/>
      <c r="C150" s="98"/>
      <c r="D150" s="98"/>
      <c r="E150" s="98"/>
      <c r="F150" s="98"/>
      <c r="G150" s="94" t="s">
        <v>5</v>
      </c>
      <c r="H150" s="114" t="s">
        <v>159</v>
      </c>
      <c r="I150" s="114"/>
      <c r="J150" s="114"/>
      <c r="K150" s="35">
        <v>0.2</v>
      </c>
      <c r="L150" s="94" t="s">
        <v>505</v>
      </c>
      <c r="M150" s="102">
        <v>0.01</v>
      </c>
      <c r="N150" s="35">
        <f t="shared" si="6"/>
        <v>20</v>
      </c>
      <c r="O150" s="102"/>
      <c r="P150" s="94" t="s">
        <v>4</v>
      </c>
      <c r="Q150" s="35">
        <f t="shared" si="7"/>
        <v>0</v>
      </c>
      <c r="R150" s="30"/>
    </row>
    <row r="151" spans="1:18" s="6" customFormat="1" ht="18.95" customHeight="1" x14ac:dyDescent="0.2">
      <c r="A151" s="89"/>
      <c r="B151" s="89"/>
      <c r="C151" s="89"/>
      <c r="D151" s="89"/>
      <c r="E151" s="89"/>
      <c r="F151" s="89"/>
      <c r="G151" s="18" t="s">
        <v>6</v>
      </c>
      <c r="H151" s="114" t="s">
        <v>160</v>
      </c>
      <c r="I151" s="114"/>
      <c r="J151" s="114"/>
      <c r="K151" s="35">
        <v>0.6</v>
      </c>
      <c r="L151" s="18" t="s">
        <v>502</v>
      </c>
      <c r="M151" s="102">
        <v>0.02</v>
      </c>
      <c r="N151" s="35">
        <f t="shared" si="6"/>
        <v>30</v>
      </c>
      <c r="O151" s="102"/>
      <c r="P151" s="18" t="s">
        <v>4</v>
      </c>
      <c r="Q151" s="35">
        <f t="shared" si="7"/>
        <v>0</v>
      </c>
      <c r="R151" s="30"/>
    </row>
    <row r="152" spans="1:18" s="6" customFormat="1" ht="18.95" customHeight="1" x14ac:dyDescent="0.2">
      <c r="A152" s="89"/>
      <c r="B152" s="89"/>
      <c r="C152" s="89"/>
      <c r="D152" s="89"/>
      <c r="E152" s="89"/>
      <c r="F152" s="89"/>
      <c r="G152" s="18" t="s">
        <v>7</v>
      </c>
      <c r="H152" s="114" t="s">
        <v>164</v>
      </c>
      <c r="I152" s="114"/>
      <c r="J152" s="114"/>
      <c r="K152" s="35">
        <v>0.89999999999999991</v>
      </c>
      <c r="L152" s="18" t="s">
        <v>511</v>
      </c>
      <c r="M152" s="102">
        <v>0.03</v>
      </c>
      <c r="N152" s="35">
        <f t="shared" si="6"/>
        <v>29.999999999999996</v>
      </c>
      <c r="O152" s="102"/>
      <c r="P152" s="18" t="s">
        <v>4</v>
      </c>
      <c r="Q152" s="35">
        <f t="shared" si="7"/>
        <v>0</v>
      </c>
      <c r="R152" s="30"/>
    </row>
    <row r="153" spans="1:18" s="6" customFormat="1" ht="18.95" customHeight="1" x14ac:dyDescent="0.2">
      <c r="A153" s="89"/>
      <c r="B153" s="89"/>
      <c r="C153" s="89"/>
      <c r="D153" s="89"/>
      <c r="E153" s="89"/>
      <c r="F153" s="89"/>
      <c r="G153" s="20" t="s">
        <v>57</v>
      </c>
      <c r="H153" s="114" t="s">
        <v>122</v>
      </c>
      <c r="I153" s="114"/>
      <c r="J153" s="114"/>
      <c r="K153" s="35">
        <v>0.44999999999999996</v>
      </c>
      <c r="L153" s="18" t="s">
        <v>511</v>
      </c>
      <c r="M153" s="102">
        <v>0.03</v>
      </c>
      <c r="N153" s="35">
        <f t="shared" si="6"/>
        <v>14.999999999999998</v>
      </c>
      <c r="O153" s="102"/>
      <c r="P153" s="18" t="s">
        <v>91</v>
      </c>
      <c r="Q153" s="35">
        <f t="shared" si="7"/>
        <v>0</v>
      </c>
      <c r="R153" s="30"/>
    </row>
    <row r="154" spans="1:18" s="6" customFormat="1" ht="36" customHeight="1" x14ac:dyDescent="0.2">
      <c r="A154" s="98"/>
      <c r="B154" s="98"/>
      <c r="C154" s="98"/>
      <c r="D154" s="98"/>
      <c r="E154" s="98"/>
      <c r="F154" s="116" t="s">
        <v>51</v>
      </c>
      <c r="G154" s="114" t="s">
        <v>165</v>
      </c>
      <c r="H154" s="114"/>
      <c r="I154" s="114"/>
      <c r="J154" s="114"/>
      <c r="K154" s="35"/>
      <c r="L154" s="94"/>
      <c r="M154" s="102"/>
      <c r="N154" s="35"/>
      <c r="O154" s="102"/>
      <c r="P154" s="94"/>
      <c r="Q154" s="35"/>
      <c r="R154" s="30"/>
    </row>
    <row r="155" spans="1:18" s="6" customFormat="1" ht="20.100000000000001" customHeight="1" x14ac:dyDescent="0.2">
      <c r="A155" s="98"/>
      <c r="B155" s="98"/>
      <c r="C155" s="98"/>
      <c r="D155" s="98"/>
      <c r="E155" s="98"/>
      <c r="F155" s="116"/>
      <c r="G155" s="94" t="s">
        <v>5</v>
      </c>
      <c r="H155" s="114" t="s">
        <v>166</v>
      </c>
      <c r="I155" s="114"/>
      <c r="J155" s="114"/>
      <c r="K155" s="35">
        <v>0.2</v>
      </c>
      <c r="L155" s="94" t="s">
        <v>505</v>
      </c>
      <c r="M155" s="102">
        <v>0.01</v>
      </c>
      <c r="N155" s="35">
        <f t="shared" si="6"/>
        <v>20</v>
      </c>
      <c r="O155" s="102"/>
      <c r="P155" s="94" t="s">
        <v>4</v>
      </c>
      <c r="Q155" s="35">
        <f t="shared" si="7"/>
        <v>0</v>
      </c>
      <c r="R155" s="30"/>
    </row>
    <row r="156" spans="1:18" s="6" customFormat="1" ht="20.100000000000001" customHeight="1" x14ac:dyDescent="0.2">
      <c r="A156" s="98"/>
      <c r="B156" s="98"/>
      <c r="C156" s="98"/>
      <c r="D156" s="98"/>
      <c r="E156" s="98"/>
      <c r="F156" s="116"/>
      <c r="G156" s="94" t="s">
        <v>6</v>
      </c>
      <c r="H156" s="114" t="s">
        <v>167</v>
      </c>
      <c r="I156" s="114"/>
      <c r="J156" s="114"/>
      <c r="K156" s="35">
        <v>0.6</v>
      </c>
      <c r="L156" s="94" t="s">
        <v>502</v>
      </c>
      <c r="M156" s="102">
        <v>0.02</v>
      </c>
      <c r="N156" s="35">
        <f t="shared" si="6"/>
        <v>30</v>
      </c>
      <c r="O156" s="102"/>
      <c r="P156" s="94" t="s">
        <v>4</v>
      </c>
      <c r="Q156" s="35">
        <f t="shared" si="7"/>
        <v>0</v>
      </c>
      <c r="R156" s="30"/>
    </row>
    <row r="157" spans="1:18" s="6" customFormat="1" ht="17.100000000000001" customHeight="1" x14ac:dyDescent="0.2">
      <c r="A157" s="100"/>
      <c r="B157" s="100"/>
      <c r="C157" s="100"/>
      <c r="D157" s="100"/>
      <c r="E157" s="100"/>
      <c r="F157" s="119"/>
      <c r="G157" s="95" t="s">
        <v>7</v>
      </c>
      <c r="H157" s="115" t="s">
        <v>122</v>
      </c>
      <c r="I157" s="115"/>
      <c r="J157" s="115"/>
      <c r="K157" s="105">
        <v>0.44999999999999996</v>
      </c>
      <c r="L157" s="95" t="s">
        <v>511</v>
      </c>
      <c r="M157" s="103">
        <v>0.03</v>
      </c>
      <c r="N157" s="105">
        <f t="shared" si="6"/>
        <v>14.999999999999998</v>
      </c>
      <c r="O157" s="103"/>
      <c r="P157" s="95" t="s">
        <v>91</v>
      </c>
      <c r="Q157" s="105">
        <f t="shared" si="7"/>
        <v>0</v>
      </c>
      <c r="R157" s="30"/>
    </row>
    <row r="158" spans="1:18" s="6" customFormat="1" ht="20.100000000000001" customHeight="1" x14ac:dyDescent="0.2">
      <c r="A158" s="89"/>
      <c r="B158" s="89"/>
      <c r="C158" s="89"/>
      <c r="D158" s="89"/>
      <c r="E158" s="89">
        <v>3</v>
      </c>
      <c r="F158" s="114" t="s">
        <v>168</v>
      </c>
      <c r="G158" s="114"/>
      <c r="H158" s="114"/>
      <c r="I158" s="114"/>
      <c r="J158" s="114"/>
      <c r="K158" s="35"/>
      <c r="L158" s="18"/>
      <c r="M158" s="102"/>
      <c r="N158" s="35"/>
      <c r="O158" s="102"/>
      <c r="P158" s="18"/>
      <c r="Q158" s="35"/>
      <c r="R158" s="30"/>
    </row>
    <row r="159" spans="1:18" s="6" customFormat="1" ht="20.100000000000001" customHeight="1" x14ac:dyDescent="0.2">
      <c r="A159" s="89"/>
      <c r="B159" s="89"/>
      <c r="C159" s="89"/>
      <c r="D159" s="89"/>
      <c r="E159" s="89"/>
      <c r="F159" s="116" t="s">
        <v>19</v>
      </c>
      <c r="G159" s="114" t="s">
        <v>169</v>
      </c>
      <c r="H159" s="114"/>
      <c r="I159" s="114"/>
      <c r="J159" s="114"/>
      <c r="K159" s="35"/>
      <c r="L159" s="18"/>
      <c r="M159" s="102"/>
      <c r="N159" s="35"/>
      <c r="O159" s="102"/>
      <c r="P159" s="18"/>
      <c r="Q159" s="35"/>
      <c r="R159" s="30"/>
    </row>
    <row r="160" spans="1:18" s="6" customFormat="1" ht="20.100000000000001" customHeight="1" x14ac:dyDescent="0.2">
      <c r="A160" s="89"/>
      <c r="B160" s="89"/>
      <c r="C160" s="89"/>
      <c r="D160" s="89"/>
      <c r="E160" s="89"/>
      <c r="F160" s="116"/>
      <c r="G160" s="18" t="s">
        <v>5</v>
      </c>
      <c r="H160" s="114" t="s">
        <v>170</v>
      </c>
      <c r="I160" s="114"/>
      <c r="J160" s="114"/>
      <c r="K160" s="35">
        <v>0.12</v>
      </c>
      <c r="L160" s="18" t="s">
        <v>505</v>
      </c>
      <c r="M160" s="102">
        <v>0.01</v>
      </c>
      <c r="N160" s="35">
        <f t="shared" si="6"/>
        <v>12</v>
      </c>
      <c r="O160" s="102"/>
      <c r="P160" s="18" t="s">
        <v>4</v>
      </c>
      <c r="Q160" s="35">
        <f t="shared" si="7"/>
        <v>0</v>
      </c>
      <c r="R160" s="30"/>
    </row>
    <row r="161" spans="1:18" s="6" customFormat="1" ht="20.100000000000001" customHeight="1" x14ac:dyDescent="0.2">
      <c r="A161" s="89"/>
      <c r="B161" s="89"/>
      <c r="C161" s="89"/>
      <c r="D161" s="89"/>
      <c r="E161" s="89"/>
      <c r="F161" s="116"/>
      <c r="G161" s="18" t="s">
        <v>6</v>
      </c>
      <c r="H161" s="114" t="s">
        <v>128</v>
      </c>
      <c r="I161" s="114"/>
      <c r="J161" s="114"/>
      <c r="K161" s="35">
        <v>0.26</v>
      </c>
      <c r="L161" s="18" t="s">
        <v>502</v>
      </c>
      <c r="M161" s="102">
        <v>0.02</v>
      </c>
      <c r="N161" s="35">
        <f t="shared" si="6"/>
        <v>13</v>
      </c>
      <c r="O161" s="102"/>
      <c r="P161" s="18" t="s">
        <v>4</v>
      </c>
      <c r="Q161" s="35">
        <f t="shared" si="7"/>
        <v>0</v>
      </c>
      <c r="R161" s="30"/>
    </row>
    <row r="162" spans="1:18" s="6" customFormat="1" ht="20.100000000000001" customHeight="1" x14ac:dyDescent="0.2">
      <c r="A162" s="89"/>
      <c r="B162" s="89"/>
      <c r="C162" s="89"/>
      <c r="D162" s="89"/>
      <c r="E162" s="89"/>
      <c r="F162" s="116"/>
      <c r="G162" s="18" t="s">
        <v>7</v>
      </c>
      <c r="H162" s="114" t="s">
        <v>122</v>
      </c>
      <c r="I162" s="114"/>
      <c r="J162" s="114"/>
      <c r="K162" s="35">
        <v>0.36</v>
      </c>
      <c r="L162" s="18" t="s">
        <v>511</v>
      </c>
      <c r="M162" s="102">
        <v>0.03</v>
      </c>
      <c r="N162" s="35">
        <f t="shared" si="6"/>
        <v>12</v>
      </c>
      <c r="O162" s="102"/>
      <c r="P162" s="18" t="s">
        <v>91</v>
      </c>
      <c r="Q162" s="35">
        <f t="shared" si="7"/>
        <v>0</v>
      </c>
      <c r="R162" s="30"/>
    </row>
    <row r="163" spans="1:18" s="6" customFormat="1" ht="20.100000000000001" customHeight="1" x14ac:dyDescent="0.2">
      <c r="A163" s="89"/>
      <c r="B163" s="89"/>
      <c r="C163" s="89"/>
      <c r="D163" s="89"/>
      <c r="E163" s="89"/>
      <c r="F163" s="116" t="s">
        <v>22</v>
      </c>
      <c r="G163" s="114" t="s">
        <v>171</v>
      </c>
      <c r="H163" s="114"/>
      <c r="I163" s="114"/>
      <c r="J163" s="114"/>
      <c r="K163" s="35"/>
      <c r="L163" s="18"/>
      <c r="M163" s="102"/>
      <c r="N163" s="35"/>
      <c r="O163" s="102"/>
      <c r="P163" s="18"/>
      <c r="Q163" s="35"/>
      <c r="R163" s="30"/>
    </row>
    <row r="164" spans="1:18" s="6" customFormat="1" ht="20.100000000000001" customHeight="1" x14ac:dyDescent="0.2">
      <c r="A164" s="89"/>
      <c r="B164" s="89"/>
      <c r="C164" s="89"/>
      <c r="D164" s="89"/>
      <c r="E164" s="89"/>
      <c r="F164" s="116"/>
      <c r="G164" s="18" t="s">
        <v>5</v>
      </c>
      <c r="H164" s="114" t="s">
        <v>119</v>
      </c>
      <c r="I164" s="114"/>
      <c r="J164" s="114"/>
      <c r="K164" s="35">
        <v>0.12</v>
      </c>
      <c r="L164" s="18" t="s">
        <v>505</v>
      </c>
      <c r="M164" s="102">
        <v>0.01</v>
      </c>
      <c r="N164" s="35">
        <f t="shared" si="6"/>
        <v>12</v>
      </c>
      <c r="O164" s="102"/>
      <c r="P164" s="18" t="s">
        <v>4</v>
      </c>
      <c r="Q164" s="35">
        <f t="shared" si="7"/>
        <v>0</v>
      </c>
      <c r="R164" s="30"/>
    </row>
    <row r="165" spans="1:18" s="6" customFormat="1" ht="20.100000000000001" customHeight="1" x14ac:dyDescent="0.2">
      <c r="A165" s="89"/>
      <c r="B165" s="89"/>
      <c r="C165" s="89"/>
      <c r="D165" s="89"/>
      <c r="E165" s="89"/>
      <c r="F165" s="116"/>
      <c r="G165" s="18" t="s">
        <v>6</v>
      </c>
      <c r="H165" s="114" t="s">
        <v>121</v>
      </c>
      <c r="I165" s="114"/>
      <c r="J165" s="114"/>
      <c r="K165" s="35">
        <v>0.24</v>
      </c>
      <c r="L165" s="18" t="s">
        <v>502</v>
      </c>
      <c r="M165" s="102">
        <v>0.02</v>
      </c>
      <c r="N165" s="35">
        <f t="shared" si="6"/>
        <v>12</v>
      </c>
      <c r="O165" s="102"/>
      <c r="P165" s="18" t="s">
        <v>8</v>
      </c>
      <c r="Q165" s="35">
        <f t="shared" si="7"/>
        <v>0</v>
      </c>
      <c r="R165" s="30"/>
    </row>
    <row r="166" spans="1:18" s="6" customFormat="1" ht="20.100000000000001" customHeight="1" x14ac:dyDescent="0.2">
      <c r="A166" s="89"/>
      <c r="B166" s="89"/>
      <c r="C166" s="89"/>
      <c r="D166" s="89"/>
      <c r="E166" s="89"/>
      <c r="F166" s="116"/>
      <c r="G166" s="18" t="s">
        <v>7</v>
      </c>
      <c r="H166" s="114" t="s">
        <v>122</v>
      </c>
      <c r="I166" s="114"/>
      <c r="J166" s="114"/>
      <c r="K166" s="35">
        <v>0.24</v>
      </c>
      <c r="L166" s="18" t="s">
        <v>511</v>
      </c>
      <c r="M166" s="102">
        <v>0.03</v>
      </c>
      <c r="N166" s="35">
        <f t="shared" si="6"/>
        <v>8</v>
      </c>
      <c r="O166" s="102"/>
      <c r="P166" s="18" t="s">
        <v>91</v>
      </c>
      <c r="Q166" s="35">
        <f t="shared" si="7"/>
        <v>0</v>
      </c>
      <c r="R166" s="30"/>
    </row>
    <row r="167" spans="1:18" s="6" customFormat="1" ht="20.100000000000001" customHeight="1" x14ac:dyDescent="0.2">
      <c r="A167" s="89"/>
      <c r="B167" s="89"/>
      <c r="C167" s="89"/>
      <c r="D167" s="89"/>
      <c r="E167" s="89"/>
      <c r="F167" s="116" t="s">
        <v>27</v>
      </c>
      <c r="G167" s="114" t="s">
        <v>172</v>
      </c>
      <c r="H167" s="114"/>
      <c r="I167" s="114"/>
      <c r="J167" s="114"/>
      <c r="K167" s="35"/>
      <c r="L167" s="18"/>
      <c r="M167" s="102"/>
      <c r="N167" s="35"/>
      <c r="O167" s="102"/>
      <c r="P167" s="18"/>
      <c r="Q167" s="35"/>
      <c r="R167" s="30"/>
    </row>
    <row r="168" spans="1:18" s="6" customFormat="1" ht="18" customHeight="1" x14ac:dyDescent="0.2">
      <c r="A168" s="89"/>
      <c r="B168" s="89"/>
      <c r="C168" s="89"/>
      <c r="D168" s="89"/>
      <c r="E168" s="89"/>
      <c r="F168" s="116"/>
      <c r="G168" s="18" t="s">
        <v>5</v>
      </c>
      <c r="H168" s="114" t="s">
        <v>175</v>
      </c>
      <c r="I168" s="114"/>
      <c r="J168" s="114"/>
      <c r="K168" s="35">
        <v>0.14000000000000001</v>
      </c>
      <c r="L168" s="18" t="s">
        <v>505</v>
      </c>
      <c r="M168" s="102">
        <v>0.01</v>
      </c>
      <c r="N168" s="35">
        <f t="shared" si="6"/>
        <v>14.000000000000002</v>
      </c>
      <c r="O168" s="102"/>
      <c r="P168" s="18" t="s">
        <v>4</v>
      </c>
      <c r="Q168" s="35">
        <f t="shared" si="7"/>
        <v>0</v>
      </c>
      <c r="R168" s="30"/>
    </row>
    <row r="169" spans="1:18" s="6" customFormat="1" ht="20.100000000000001" customHeight="1" x14ac:dyDescent="0.2">
      <c r="A169" s="89"/>
      <c r="B169" s="89"/>
      <c r="C169" s="89"/>
      <c r="D169" s="89"/>
      <c r="E169" s="89"/>
      <c r="F169" s="116"/>
      <c r="G169" s="18" t="s">
        <v>6</v>
      </c>
      <c r="H169" s="114" t="s">
        <v>176</v>
      </c>
      <c r="I169" s="114"/>
      <c r="J169" s="114"/>
      <c r="K169" s="35">
        <v>0.2</v>
      </c>
      <c r="L169" s="18" t="s">
        <v>502</v>
      </c>
      <c r="M169" s="102">
        <v>0.02</v>
      </c>
      <c r="N169" s="35">
        <f t="shared" si="6"/>
        <v>10</v>
      </c>
      <c r="O169" s="102"/>
      <c r="P169" s="18" t="s">
        <v>4</v>
      </c>
      <c r="Q169" s="35">
        <f t="shared" si="7"/>
        <v>0</v>
      </c>
      <c r="R169" s="30"/>
    </row>
    <row r="170" spans="1:18" s="6" customFormat="1" ht="20.100000000000001" customHeight="1" x14ac:dyDescent="0.2">
      <c r="A170" s="89"/>
      <c r="B170" s="89"/>
      <c r="C170" s="89"/>
      <c r="D170" s="89"/>
      <c r="E170" s="89"/>
      <c r="F170" s="116"/>
      <c r="G170" s="18" t="s">
        <v>7</v>
      </c>
      <c r="H170" s="114" t="s">
        <v>122</v>
      </c>
      <c r="I170" s="114"/>
      <c r="J170" s="114"/>
      <c r="K170" s="35">
        <v>0.21</v>
      </c>
      <c r="L170" s="18" t="s">
        <v>511</v>
      </c>
      <c r="M170" s="102">
        <v>0.03</v>
      </c>
      <c r="N170" s="35">
        <f t="shared" si="6"/>
        <v>7</v>
      </c>
      <c r="O170" s="102"/>
      <c r="P170" s="18" t="s">
        <v>91</v>
      </c>
      <c r="Q170" s="35">
        <f t="shared" si="7"/>
        <v>0</v>
      </c>
      <c r="R170" s="30"/>
    </row>
    <row r="171" spans="1:18" s="6" customFormat="1" ht="20.100000000000001" customHeight="1" x14ac:dyDescent="0.2">
      <c r="A171" s="89"/>
      <c r="B171" s="89"/>
      <c r="C171" s="89"/>
      <c r="D171" s="89"/>
      <c r="E171" s="89"/>
      <c r="F171" s="116" t="s">
        <v>28</v>
      </c>
      <c r="G171" s="114" t="s">
        <v>177</v>
      </c>
      <c r="H171" s="114"/>
      <c r="I171" s="114"/>
      <c r="J171" s="114"/>
      <c r="K171" s="35"/>
      <c r="L171" s="18"/>
      <c r="M171" s="102"/>
      <c r="N171" s="35"/>
      <c r="O171" s="102"/>
      <c r="P171" s="18"/>
      <c r="Q171" s="35"/>
      <c r="R171" s="30"/>
    </row>
    <row r="172" spans="1:18" s="6" customFormat="1" ht="20.100000000000001" customHeight="1" x14ac:dyDescent="0.2">
      <c r="A172" s="89"/>
      <c r="B172" s="89"/>
      <c r="C172" s="89"/>
      <c r="D172" s="89"/>
      <c r="E172" s="89"/>
      <c r="F172" s="116"/>
      <c r="G172" s="18" t="s">
        <v>5</v>
      </c>
      <c r="H172" s="114" t="s">
        <v>181</v>
      </c>
      <c r="I172" s="114"/>
      <c r="J172" s="114"/>
      <c r="K172" s="35">
        <v>0.08</v>
      </c>
      <c r="L172" s="18" t="s">
        <v>505</v>
      </c>
      <c r="M172" s="102">
        <v>0.01</v>
      </c>
      <c r="N172" s="35">
        <f t="shared" si="6"/>
        <v>8</v>
      </c>
      <c r="O172" s="102"/>
      <c r="P172" s="18" t="s">
        <v>4</v>
      </c>
      <c r="Q172" s="35">
        <f t="shared" si="7"/>
        <v>0</v>
      </c>
      <c r="R172" s="30"/>
    </row>
    <row r="173" spans="1:18" s="6" customFormat="1" ht="20.100000000000001" customHeight="1" x14ac:dyDescent="0.2">
      <c r="A173" s="89"/>
      <c r="B173" s="89"/>
      <c r="C173" s="89"/>
      <c r="D173" s="89"/>
      <c r="E173" s="89"/>
      <c r="F173" s="116"/>
      <c r="G173" s="18" t="s">
        <v>6</v>
      </c>
      <c r="H173" s="114" t="s">
        <v>182</v>
      </c>
      <c r="I173" s="114"/>
      <c r="J173" s="114"/>
      <c r="K173" s="35">
        <v>0.36</v>
      </c>
      <c r="L173" s="18" t="s">
        <v>505</v>
      </c>
      <c r="M173" s="102">
        <v>0.01</v>
      </c>
      <c r="N173" s="35">
        <f t="shared" si="6"/>
        <v>36</v>
      </c>
      <c r="O173" s="102"/>
      <c r="P173" s="18" t="s">
        <v>4</v>
      </c>
      <c r="Q173" s="35">
        <f t="shared" si="7"/>
        <v>0</v>
      </c>
      <c r="R173" s="30"/>
    </row>
    <row r="174" spans="1:18" s="6" customFormat="1" ht="36" customHeight="1" x14ac:dyDescent="0.2">
      <c r="A174" s="89"/>
      <c r="B174" s="89"/>
      <c r="C174" s="89"/>
      <c r="D174" s="89"/>
      <c r="E174" s="89"/>
      <c r="F174" s="116"/>
      <c r="G174" s="18" t="s">
        <v>7</v>
      </c>
      <c r="H174" s="114" t="s">
        <v>183</v>
      </c>
      <c r="I174" s="114"/>
      <c r="J174" s="114"/>
      <c r="K174" s="35">
        <v>0.18</v>
      </c>
      <c r="L174" s="18" t="s">
        <v>502</v>
      </c>
      <c r="M174" s="102">
        <v>0.02</v>
      </c>
      <c r="N174" s="35">
        <f t="shared" si="6"/>
        <v>9</v>
      </c>
      <c r="O174" s="102"/>
      <c r="P174" s="18" t="s">
        <v>4</v>
      </c>
      <c r="Q174" s="35">
        <f t="shared" si="7"/>
        <v>0</v>
      </c>
      <c r="R174" s="30"/>
    </row>
    <row r="175" spans="1:18" s="6" customFormat="1" ht="20.100000000000001" customHeight="1" x14ac:dyDescent="0.2">
      <c r="A175" s="89"/>
      <c r="B175" s="89"/>
      <c r="C175" s="89"/>
      <c r="D175" s="89"/>
      <c r="E175" s="89"/>
      <c r="F175" s="116"/>
      <c r="G175" s="20" t="s">
        <v>57</v>
      </c>
      <c r="H175" s="114" t="s">
        <v>495</v>
      </c>
      <c r="I175" s="114"/>
      <c r="J175" s="114"/>
      <c r="K175" s="35">
        <v>0.1</v>
      </c>
      <c r="L175" s="18" t="s">
        <v>502</v>
      </c>
      <c r="M175" s="102">
        <v>0.02</v>
      </c>
      <c r="N175" s="35">
        <f t="shared" si="6"/>
        <v>5</v>
      </c>
      <c r="O175" s="102"/>
      <c r="P175" s="18" t="s">
        <v>4</v>
      </c>
      <c r="Q175" s="35">
        <f t="shared" si="7"/>
        <v>0</v>
      </c>
      <c r="R175" s="30"/>
    </row>
    <row r="176" spans="1:18" s="6" customFormat="1" ht="20.100000000000001" customHeight="1" x14ac:dyDescent="0.2">
      <c r="A176" s="89"/>
      <c r="B176" s="89"/>
      <c r="C176" s="89"/>
      <c r="D176" s="89"/>
      <c r="E176" s="89"/>
      <c r="F176" s="116" t="s">
        <v>31</v>
      </c>
      <c r="G176" s="114" t="s">
        <v>185</v>
      </c>
      <c r="H176" s="114"/>
      <c r="I176" s="114"/>
      <c r="J176" s="114"/>
      <c r="K176" s="35"/>
      <c r="L176" s="18"/>
      <c r="M176" s="102"/>
      <c r="N176" s="35"/>
      <c r="O176" s="102"/>
      <c r="P176" s="18"/>
      <c r="Q176" s="35"/>
      <c r="R176" s="30"/>
    </row>
    <row r="177" spans="1:18" s="6" customFormat="1" ht="33" customHeight="1" x14ac:dyDescent="0.2">
      <c r="A177" s="89"/>
      <c r="B177" s="89"/>
      <c r="C177" s="89"/>
      <c r="D177" s="89"/>
      <c r="E177" s="89"/>
      <c r="F177" s="116"/>
      <c r="G177" s="18" t="s">
        <v>5</v>
      </c>
      <c r="H177" s="114" t="s">
        <v>188</v>
      </c>
      <c r="I177" s="114"/>
      <c r="J177" s="114"/>
      <c r="K177" s="35">
        <v>0.09</v>
      </c>
      <c r="L177" s="18" t="s">
        <v>505</v>
      </c>
      <c r="M177" s="102">
        <v>0.01</v>
      </c>
      <c r="N177" s="35">
        <f t="shared" si="6"/>
        <v>9</v>
      </c>
      <c r="O177" s="102"/>
      <c r="P177" s="18" t="s">
        <v>4</v>
      </c>
      <c r="Q177" s="35">
        <f t="shared" si="7"/>
        <v>0</v>
      </c>
      <c r="R177" s="30"/>
    </row>
    <row r="178" spans="1:18" s="6" customFormat="1" ht="33" customHeight="1" x14ac:dyDescent="0.2">
      <c r="A178" s="89"/>
      <c r="B178" s="89"/>
      <c r="C178" s="89"/>
      <c r="D178" s="89"/>
      <c r="E178" s="89"/>
      <c r="F178" s="116"/>
      <c r="G178" s="18" t="s">
        <v>6</v>
      </c>
      <c r="H178" s="114" t="s">
        <v>189</v>
      </c>
      <c r="I178" s="114"/>
      <c r="J178" s="114"/>
      <c r="K178" s="35">
        <v>0.18</v>
      </c>
      <c r="L178" s="18" t="s">
        <v>502</v>
      </c>
      <c r="M178" s="102">
        <v>0.02</v>
      </c>
      <c r="N178" s="35">
        <f t="shared" si="6"/>
        <v>9</v>
      </c>
      <c r="O178" s="102"/>
      <c r="P178" s="18" t="s">
        <v>4</v>
      </c>
      <c r="Q178" s="35">
        <f t="shared" si="7"/>
        <v>0</v>
      </c>
      <c r="R178" s="30"/>
    </row>
    <row r="179" spans="1:18" s="6" customFormat="1" ht="20.100000000000001" customHeight="1" x14ac:dyDescent="0.2">
      <c r="A179" s="89"/>
      <c r="B179" s="89"/>
      <c r="C179" s="89"/>
      <c r="D179" s="89"/>
      <c r="E179" s="89"/>
      <c r="F179" s="116"/>
      <c r="G179" s="18" t="s">
        <v>7</v>
      </c>
      <c r="H179" s="114" t="s">
        <v>122</v>
      </c>
      <c r="I179" s="114"/>
      <c r="J179" s="114"/>
      <c r="K179" s="35">
        <v>0.15</v>
      </c>
      <c r="L179" s="18" t="s">
        <v>522</v>
      </c>
      <c r="M179" s="102">
        <v>0.03</v>
      </c>
      <c r="N179" s="35">
        <f t="shared" si="6"/>
        <v>5</v>
      </c>
      <c r="O179" s="102"/>
      <c r="P179" s="18" t="s">
        <v>91</v>
      </c>
      <c r="Q179" s="35">
        <f t="shared" si="7"/>
        <v>0</v>
      </c>
      <c r="R179" s="30"/>
    </row>
    <row r="180" spans="1:18" s="6" customFormat="1" ht="20.100000000000001" customHeight="1" x14ac:dyDescent="0.2">
      <c r="A180" s="98"/>
      <c r="B180" s="98"/>
      <c r="C180" s="98"/>
      <c r="D180" s="98"/>
      <c r="E180" s="98"/>
      <c r="F180" s="98" t="s">
        <v>33</v>
      </c>
      <c r="G180" s="114" t="s">
        <v>190</v>
      </c>
      <c r="H180" s="114"/>
      <c r="I180" s="114"/>
      <c r="J180" s="114"/>
      <c r="K180" s="35"/>
      <c r="L180" s="94"/>
      <c r="M180" s="102"/>
      <c r="N180" s="35"/>
      <c r="O180" s="102"/>
      <c r="P180" s="94"/>
      <c r="Q180" s="35"/>
      <c r="R180" s="30"/>
    </row>
    <row r="181" spans="1:18" s="6" customFormat="1" ht="20.100000000000001" customHeight="1" x14ac:dyDescent="0.2">
      <c r="A181" s="98"/>
      <c r="B181" s="98"/>
      <c r="C181" s="98"/>
      <c r="D181" s="89"/>
      <c r="E181" s="98"/>
      <c r="F181" s="98"/>
      <c r="G181" s="18" t="s">
        <v>5</v>
      </c>
      <c r="H181" s="114" t="s">
        <v>192</v>
      </c>
      <c r="I181" s="114"/>
      <c r="J181" s="114"/>
      <c r="K181" s="35">
        <v>0.18</v>
      </c>
      <c r="L181" s="94" t="s">
        <v>505</v>
      </c>
      <c r="M181" s="102">
        <v>0.01</v>
      </c>
      <c r="N181" s="35">
        <f t="shared" si="6"/>
        <v>18</v>
      </c>
      <c r="O181" s="102"/>
      <c r="P181" s="94" t="s">
        <v>4</v>
      </c>
      <c r="Q181" s="35">
        <f t="shared" si="7"/>
        <v>0</v>
      </c>
      <c r="R181" s="30"/>
    </row>
    <row r="182" spans="1:18" s="6" customFormat="1" ht="20.100000000000001" customHeight="1" x14ac:dyDescent="0.2">
      <c r="A182" s="89"/>
      <c r="B182" s="89"/>
      <c r="C182" s="89"/>
      <c r="D182" s="89"/>
      <c r="E182" s="89"/>
      <c r="F182" s="89"/>
      <c r="G182" s="18" t="s">
        <v>6</v>
      </c>
      <c r="H182" s="114" t="s">
        <v>193</v>
      </c>
      <c r="I182" s="114"/>
      <c r="J182" s="114"/>
      <c r="K182" s="35">
        <v>0.18</v>
      </c>
      <c r="L182" s="18" t="s">
        <v>505</v>
      </c>
      <c r="M182" s="102">
        <v>0.01</v>
      </c>
      <c r="N182" s="35">
        <f t="shared" si="6"/>
        <v>18</v>
      </c>
      <c r="O182" s="102"/>
      <c r="P182" s="18" t="s">
        <v>4</v>
      </c>
      <c r="Q182" s="35">
        <f t="shared" si="7"/>
        <v>0</v>
      </c>
      <c r="R182" s="30"/>
    </row>
    <row r="183" spans="1:18" s="6" customFormat="1" ht="30.75" customHeight="1" x14ac:dyDescent="0.2">
      <c r="A183" s="89"/>
      <c r="B183" s="89"/>
      <c r="C183" s="89"/>
      <c r="D183" s="98"/>
      <c r="E183" s="89"/>
      <c r="F183" s="89"/>
      <c r="G183" s="18" t="s">
        <v>7</v>
      </c>
      <c r="H183" s="114" t="s">
        <v>194</v>
      </c>
      <c r="I183" s="114"/>
      <c r="J183" s="114"/>
      <c r="K183" s="35">
        <v>0.14000000000000001</v>
      </c>
      <c r="L183" s="18" t="s">
        <v>502</v>
      </c>
      <c r="M183" s="102">
        <v>0.02</v>
      </c>
      <c r="N183" s="35">
        <f t="shared" si="6"/>
        <v>7.0000000000000009</v>
      </c>
      <c r="O183" s="102"/>
      <c r="P183" s="18" t="s">
        <v>4</v>
      </c>
      <c r="Q183" s="35">
        <f t="shared" si="7"/>
        <v>0</v>
      </c>
      <c r="R183" s="30"/>
    </row>
    <row r="184" spans="1:18" s="6" customFormat="1" ht="20.100000000000001" customHeight="1" x14ac:dyDescent="0.2">
      <c r="A184" s="89"/>
      <c r="B184" s="89"/>
      <c r="C184" s="89"/>
      <c r="D184" s="89"/>
      <c r="E184" s="89"/>
      <c r="F184" s="116" t="s">
        <v>35</v>
      </c>
      <c r="G184" s="114" t="s">
        <v>195</v>
      </c>
      <c r="H184" s="114"/>
      <c r="I184" s="114"/>
      <c r="J184" s="114"/>
      <c r="K184" s="35"/>
      <c r="L184" s="18"/>
      <c r="M184" s="102"/>
      <c r="N184" s="35"/>
      <c r="O184" s="102"/>
      <c r="P184" s="18"/>
      <c r="Q184" s="35"/>
      <c r="R184" s="30"/>
    </row>
    <row r="185" spans="1:18" s="6" customFormat="1" ht="20.100000000000001" customHeight="1" x14ac:dyDescent="0.2">
      <c r="A185" s="89"/>
      <c r="B185" s="89"/>
      <c r="C185" s="89"/>
      <c r="D185" s="89"/>
      <c r="E185" s="89"/>
      <c r="F185" s="116"/>
      <c r="G185" s="116"/>
      <c r="H185" s="114" t="s">
        <v>195</v>
      </c>
      <c r="I185" s="114"/>
      <c r="J185" s="114"/>
      <c r="K185" s="35"/>
      <c r="L185" s="18"/>
      <c r="M185" s="102"/>
      <c r="N185" s="35"/>
      <c r="O185" s="102"/>
      <c r="P185" s="18"/>
      <c r="Q185" s="35"/>
      <c r="R185" s="30"/>
    </row>
    <row r="186" spans="1:18" s="6" customFormat="1" ht="20.100000000000001" customHeight="1" x14ac:dyDescent="0.2">
      <c r="A186" s="89"/>
      <c r="B186" s="89"/>
      <c r="C186" s="89"/>
      <c r="D186" s="89"/>
      <c r="E186" s="89"/>
      <c r="F186" s="116"/>
      <c r="G186" s="116"/>
      <c r="H186" s="18" t="s">
        <v>25</v>
      </c>
      <c r="I186" s="114" t="s">
        <v>164</v>
      </c>
      <c r="J186" s="114"/>
      <c r="K186" s="35">
        <v>0.17</v>
      </c>
      <c r="L186" s="18" t="s">
        <v>505</v>
      </c>
      <c r="M186" s="102">
        <v>0.01</v>
      </c>
      <c r="N186" s="35">
        <f t="shared" si="6"/>
        <v>17</v>
      </c>
      <c r="O186" s="102"/>
      <c r="P186" s="18" t="s">
        <v>4</v>
      </c>
      <c r="Q186" s="35">
        <f t="shared" si="7"/>
        <v>0</v>
      </c>
      <c r="R186" s="30"/>
    </row>
    <row r="187" spans="1:18" s="6" customFormat="1" ht="20.100000000000001" customHeight="1" x14ac:dyDescent="0.2">
      <c r="A187" s="89"/>
      <c r="B187" s="89"/>
      <c r="C187" s="89"/>
      <c r="D187" s="89"/>
      <c r="E187" s="89"/>
      <c r="F187" s="116"/>
      <c r="G187" s="116"/>
      <c r="H187" s="18" t="s">
        <v>26</v>
      </c>
      <c r="I187" s="114" t="s">
        <v>153</v>
      </c>
      <c r="J187" s="114"/>
      <c r="K187" s="35">
        <v>0.3</v>
      </c>
      <c r="L187" s="18" t="s">
        <v>502</v>
      </c>
      <c r="M187" s="102">
        <v>0.02</v>
      </c>
      <c r="N187" s="35">
        <f t="shared" si="6"/>
        <v>15</v>
      </c>
      <c r="O187" s="102"/>
      <c r="P187" s="18" t="s">
        <v>91</v>
      </c>
      <c r="Q187" s="35">
        <f t="shared" si="7"/>
        <v>0</v>
      </c>
      <c r="R187" s="30"/>
    </row>
    <row r="188" spans="1:18" s="6" customFormat="1" ht="21" customHeight="1" x14ac:dyDescent="0.2">
      <c r="A188" s="100"/>
      <c r="B188" s="100"/>
      <c r="C188" s="100"/>
      <c r="D188" s="100"/>
      <c r="E188" s="97">
        <v>4</v>
      </c>
      <c r="F188" s="115" t="s">
        <v>199</v>
      </c>
      <c r="G188" s="115"/>
      <c r="H188" s="115"/>
      <c r="I188" s="115"/>
      <c r="J188" s="115"/>
      <c r="K188" s="105"/>
      <c r="L188" s="95"/>
      <c r="M188" s="103"/>
      <c r="N188" s="105"/>
      <c r="O188" s="103"/>
      <c r="P188" s="95"/>
      <c r="Q188" s="105"/>
      <c r="R188" s="30"/>
    </row>
    <row r="189" spans="1:18" s="6" customFormat="1" ht="48" customHeight="1" x14ac:dyDescent="0.2">
      <c r="A189" s="89"/>
      <c r="B189" s="89"/>
      <c r="C189" s="89"/>
      <c r="D189" s="89"/>
      <c r="E189" s="98"/>
      <c r="F189" s="19" t="s">
        <v>19</v>
      </c>
      <c r="G189" s="114" t="s">
        <v>610</v>
      </c>
      <c r="H189" s="114"/>
      <c r="I189" s="114"/>
      <c r="J189" s="114"/>
      <c r="K189" s="35">
        <v>0.18</v>
      </c>
      <c r="L189" s="18" t="s">
        <v>502</v>
      </c>
      <c r="M189" s="102">
        <v>0.02</v>
      </c>
      <c r="N189" s="35">
        <f t="shared" si="6"/>
        <v>9</v>
      </c>
      <c r="O189" s="102"/>
      <c r="P189" s="18" t="s">
        <v>4</v>
      </c>
      <c r="Q189" s="35">
        <f t="shared" si="7"/>
        <v>0</v>
      </c>
      <c r="R189" s="30"/>
    </row>
    <row r="190" spans="1:18" s="6" customFormat="1" ht="48" customHeight="1" x14ac:dyDescent="0.2">
      <c r="A190" s="89"/>
      <c r="B190" s="89"/>
      <c r="C190" s="89"/>
      <c r="D190" s="89"/>
      <c r="E190" s="98"/>
      <c r="F190" s="19" t="s">
        <v>22</v>
      </c>
      <c r="G190" s="117" t="s">
        <v>625</v>
      </c>
      <c r="H190" s="117"/>
      <c r="I190" s="117"/>
      <c r="J190" s="117"/>
      <c r="K190" s="35">
        <v>0.24</v>
      </c>
      <c r="L190" s="18" t="s">
        <v>502</v>
      </c>
      <c r="M190" s="102">
        <v>0.02</v>
      </c>
      <c r="N190" s="35">
        <f t="shared" si="6"/>
        <v>12</v>
      </c>
      <c r="O190" s="102"/>
      <c r="P190" s="18" t="s">
        <v>4</v>
      </c>
      <c r="Q190" s="35">
        <f t="shared" si="7"/>
        <v>0</v>
      </c>
      <c r="R190" s="30"/>
    </row>
    <row r="191" spans="1:18" s="6" customFormat="1" ht="20.100000000000001" customHeight="1" x14ac:dyDescent="0.2">
      <c r="A191" s="89"/>
      <c r="B191" s="89"/>
      <c r="C191" s="89"/>
      <c r="D191" s="89"/>
      <c r="E191" s="98"/>
      <c r="F191" s="19" t="s">
        <v>27</v>
      </c>
      <c r="G191" s="114" t="s">
        <v>201</v>
      </c>
      <c r="H191" s="114"/>
      <c r="I191" s="114"/>
      <c r="J191" s="114"/>
      <c r="K191" s="35">
        <v>0.08</v>
      </c>
      <c r="L191" s="18" t="s">
        <v>505</v>
      </c>
      <c r="M191" s="102">
        <v>0.01</v>
      </c>
      <c r="N191" s="35">
        <f t="shared" si="6"/>
        <v>8</v>
      </c>
      <c r="O191" s="102"/>
      <c r="P191" s="18" t="s">
        <v>4</v>
      </c>
      <c r="Q191" s="35">
        <f t="shared" si="7"/>
        <v>0</v>
      </c>
      <c r="R191" s="30"/>
    </row>
    <row r="192" spans="1:18" s="6" customFormat="1" ht="20.100000000000001" customHeight="1" x14ac:dyDescent="0.2">
      <c r="A192" s="89"/>
      <c r="B192" s="89"/>
      <c r="C192" s="89"/>
      <c r="D192" s="89"/>
      <c r="E192" s="116">
        <v>5</v>
      </c>
      <c r="F192" s="114" t="s">
        <v>203</v>
      </c>
      <c r="G192" s="114"/>
      <c r="H192" s="114"/>
      <c r="I192" s="114"/>
      <c r="J192" s="114"/>
      <c r="K192" s="35"/>
      <c r="L192" s="18"/>
      <c r="M192" s="102"/>
      <c r="N192" s="35"/>
      <c r="O192" s="102"/>
      <c r="P192" s="18"/>
      <c r="Q192" s="35"/>
      <c r="R192" s="30"/>
    </row>
    <row r="193" spans="1:18" s="6" customFormat="1" ht="20.100000000000001" customHeight="1" x14ac:dyDescent="0.2">
      <c r="A193" s="89"/>
      <c r="B193" s="89"/>
      <c r="C193" s="89"/>
      <c r="D193" s="89"/>
      <c r="E193" s="116"/>
      <c r="F193" s="19" t="s">
        <v>19</v>
      </c>
      <c r="G193" s="114" t="s">
        <v>204</v>
      </c>
      <c r="H193" s="114"/>
      <c r="I193" s="114"/>
      <c r="J193" s="114"/>
      <c r="K193" s="35">
        <v>0.2</v>
      </c>
      <c r="L193" s="18" t="s">
        <v>505</v>
      </c>
      <c r="M193" s="102">
        <v>0.01</v>
      </c>
      <c r="N193" s="35">
        <f t="shared" si="6"/>
        <v>20</v>
      </c>
      <c r="O193" s="102"/>
      <c r="P193" s="18" t="s">
        <v>4</v>
      </c>
      <c r="Q193" s="35">
        <f t="shared" si="7"/>
        <v>0</v>
      </c>
      <c r="R193" s="30"/>
    </row>
    <row r="194" spans="1:18" s="6" customFormat="1" ht="20.100000000000001" customHeight="1" x14ac:dyDescent="0.2">
      <c r="A194" s="89"/>
      <c r="B194" s="89"/>
      <c r="C194" s="89"/>
      <c r="D194" s="89"/>
      <c r="E194" s="116"/>
      <c r="F194" s="19" t="s">
        <v>22</v>
      </c>
      <c r="G194" s="114" t="s">
        <v>205</v>
      </c>
      <c r="H194" s="114"/>
      <c r="I194" s="114"/>
      <c r="J194" s="114"/>
      <c r="K194" s="35">
        <v>0.4</v>
      </c>
      <c r="L194" s="18" t="s">
        <v>502</v>
      </c>
      <c r="M194" s="102">
        <v>0.02</v>
      </c>
      <c r="N194" s="35">
        <f t="shared" si="6"/>
        <v>20</v>
      </c>
      <c r="O194" s="102"/>
      <c r="P194" s="18" t="s">
        <v>4</v>
      </c>
      <c r="Q194" s="35">
        <f t="shared" si="7"/>
        <v>0</v>
      </c>
      <c r="R194" s="30"/>
    </row>
    <row r="195" spans="1:18" s="6" customFormat="1" ht="32.25" customHeight="1" x14ac:dyDescent="0.2">
      <c r="A195" s="89"/>
      <c r="B195" s="89"/>
      <c r="C195" s="89"/>
      <c r="D195" s="89"/>
      <c r="E195" s="116"/>
      <c r="F195" s="19" t="s">
        <v>27</v>
      </c>
      <c r="G195" s="114" t="s">
        <v>206</v>
      </c>
      <c r="H195" s="114"/>
      <c r="I195" s="114"/>
      <c r="J195" s="114"/>
      <c r="K195" s="35">
        <v>0.6</v>
      </c>
      <c r="L195" s="18" t="s">
        <v>511</v>
      </c>
      <c r="M195" s="102">
        <v>0.03</v>
      </c>
      <c r="N195" s="35">
        <f t="shared" si="6"/>
        <v>20</v>
      </c>
      <c r="O195" s="102"/>
      <c r="P195" s="18" t="s">
        <v>4</v>
      </c>
      <c r="Q195" s="35">
        <f t="shared" si="7"/>
        <v>0</v>
      </c>
      <c r="R195" s="30"/>
    </row>
    <row r="196" spans="1:18" s="6" customFormat="1" ht="33" customHeight="1" x14ac:dyDescent="0.2">
      <c r="A196" s="89"/>
      <c r="B196" s="89"/>
      <c r="C196" s="89"/>
      <c r="D196" s="89"/>
      <c r="E196" s="116"/>
      <c r="F196" s="19" t="s">
        <v>28</v>
      </c>
      <c r="G196" s="117" t="s">
        <v>207</v>
      </c>
      <c r="H196" s="117"/>
      <c r="I196" s="117"/>
      <c r="J196" s="117"/>
      <c r="K196" s="35">
        <v>0.6</v>
      </c>
      <c r="L196" s="18" t="s">
        <v>511</v>
      </c>
      <c r="M196" s="102">
        <v>0.03</v>
      </c>
      <c r="N196" s="35">
        <f t="shared" si="6"/>
        <v>20</v>
      </c>
      <c r="O196" s="102"/>
      <c r="P196" s="18" t="s">
        <v>107</v>
      </c>
      <c r="Q196" s="35">
        <f t="shared" si="7"/>
        <v>0</v>
      </c>
      <c r="R196" s="30"/>
    </row>
    <row r="197" spans="1:18" s="6" customFormat="1" ht="34.5" customHeight="1" x14ac:dyDescent="0.2">
      <c r="A197" s="89"/>
      <c r="B197" s="89"/>
      <c r="C197" s="89"/>
      <c r="D197" s="89"/>
      <c r="E197" s="116">
        <v>6</v>
      </c>
      <c r="F197" s="114" t="s">
        <v>608</v>
      </c>
      <c r="G197" s="114"/>
      <c r="H197" s="114"/>
      <c r="I197" s="114"/>
      <c r="J197" s="114"/>
      <c r="K197" s="35"/>
      <c r="L197" s="18"/>
      <c r="M197" s="102"/>
      <c r="N197" s="35"/>
      <c r="O197" s="102"/>
      <c r="P197" s="18"/>
      <c r="Q197" s="35"/>
      <c r="R197" s="30"/>
    </row>
    <row r="198" spans="1:18" s="6" customFormat="1" ht="20.100000000000001" customHeight="1" x14ac:dyDescent="0.2">
      <c r="A198" s="89"/>
      <c r="B198" s="89"/>
      <c r="C198" s="89"/>
      <c r="D198" s="89"/>
      <c r="E198" s="116"/>
      <c r="F198" s="19"/>
      <c r="G198" s="114" t="s">
        <v>595</v>
      </c>
      <c r="H198" s="114"/>
      <c r="I198" s="114"/>
      <c r="J198" s="114"/>
      <c r="K198" s="35">
        <v>0.12</v>
      </c>
      <c r="L198" s="18" t="s">
        <v>505</v>
      </c>
      <c r="M198" s="102">
        <v>0.01</v>
      </c>
      <c r="N198" s="35">
        <f t="shared" ref="N198:N260" si="8">K198/M198</f>
        <v>12</v>
      </c>
      <c r="O198" s="102">
        <v>7</v>
      </c>
      <c r="P198" s="18" t="s">
        <v>91</v>
      </c>
      <c r="Q198" s="35">
        <f t="shared" si="7"/>
        <v>84</v>
      </c>
      <c r="R198" s="30"/>
    </row>
    <row r="199" spans="1:18" s="6" customFormat="1" ht="33" customHeight="1" x14ac:dyDescent="0.2">
      <c r="A199" s="89"/>
      <c r="B199" s="89"/>
      <c r="C199" s="89"/>
      <c r="D199" s="89"/>
      <c r="E199" s="116">
        <v>7</v>
      </c>
      <c r="F199" s="117" t="s">
        <v>606</v>
      </c>
      <c r="G199" s="117"/>
      <c r="H199" s="117"/>
      <c r="I199" s="117"/>
      <c r="J199" s="117"/>
      <c r="K199" s="35"/>
      <c r="L199" s="87"/>
      <c r="M199" s="102"/>
      <c r="N199" s="35"/>
      <c r="O199" s="102"/>
      <c r="P199" s="87"/>
      <c r="Q199" s="35"/>
      <c r="R199" s="30"/>
    </row>
    <row r="200" spans="1:18" s="6" customFormat="1" ht="20.100000000000001" customHeight="1" x14ac:dyDescent="0.2">
      <c r="A200" s="89"/>
      <c r="B200" s="89"/>
      <c r="C200" s="89"/>
      <c r="D200" s="89"/>
      <c r="E200" s="116"/>
      <c r="F200" s="88" t="s">
        <v>19</v>
      </c>
      <c r="G200" s="114" t="s">
        <v>479</v>
      </c>
      <c r="H200" s="114"/>
      <c r="I200" s="114"/>
      <c r="J200" s="114"/>
      <c r="K200" s="35">
        <v>0.2</v>
      </c>
      <c r="L200" s="87" t="s">
        <v>505</v>
      </c>
      <c r="M200" s="102">
        <v>0.01</v>
      </c>
      <c r="N200" s="35">
        <f t="shared" si="8"/>
        <v>20</v>
      </c>
      <c r="O200" s="102"/>
      <c r="P200" s="87" t="s">
        <v>4</v>
      </c>
      <c r="Q200" s="35">
        <f t="shared" ref="Q200:Q262" si="9">O200*N200</f>
        <v>0</v>
      </c>
      <c r="R200" s="30"/>
    </row>
    <row r="201" spans="1:18" s="6" customFormat="1" ht="20.100000000000001" customHeight="1" x14ac:dyDescent="0.2">
      <c r="A201" s="89"/>
      <c r="B201" s="89"/>
      <c r="C201" s="89"/>
      <c r="D201" s="89"/>
      <c r="E201" s="116"/>
      <c r="F201" s="88" t="s">
        <v>22</v>
      </c>
      <c r="G201" s="114" t="s">
        <v>478</v>
      </c>
      <c r="H201" s="114"/>
      <c r="I201" s="114"/>
      <c r="J201" s="114"/>
      <c r="K201" s="35">
        <v>0.4</v>
      </c>
      <c r="L201" s="87" t="s">
        <v>502</v>
      </c>
      <c r="M201" s="102">
        <v>0.02</v>
      </c>
      <c r="N201" s="35">
        <f t="shared" si="8"/>
        <v>20</v>
      </c>
      <c r="O201" s="102"/>
      <c r="P201" s="87" t="s">
        <v>4</v>
      </c>
      <c r="Q201" s="35">
        <f t="shared" si="9"/>
        <v>0</v>
      </c>
      <c r="R201" s="30"/>
    </row>
    <row r="202" spans="1:18" s="6" customFormat="1" ht="32.25" customHeight="1" x14ac:dyDescent="0.2">
      <c r="A202" s="89"/>
      <c r="B202" s="89"/>
      <c r="C202" s="89"/>
      <c r="D202" s="89"/>
      <c r="E202" s="116"/>
      <c r="F202" s="88" t="s">
        <v>27</v>
      </c>
      <c r="G202" s="114" t="s">
        <v>214</v>
      </c>
      <c r="H202" s="114"/>
      <c r="I202" s="114"/>
      <c r="J202" s="114"/>
      <c r="K202" s="35">
        <v>0.65999999999999992</v>
      </c>
      <c r="L202" s="87" t="s">
        <v>511</v>
      </c>
      <c r="M202" s="102">
        <v>0.03</v>
      </c>
      <c r="N202" s="35">
        <f t="shared" si="8"/>
        <v>21.999999999999996</v>
      </c>
      <c r="O202" s="102"/>
      <c r="P202" s="87" t="s">
        <v>4</v>
      </c>
      <c r="Q202" s="35">
        <f t="shared" si="9"/>
        <v>0</v>
      </c>
      <c r="R202" s="30"/>
    </row>
    <row r="203" spans="1:18" s="6" customFormat="1" ht="20.100000000000001" customHeight="1" x14ac:dyDescent="0.2">
      <c r="A203" s="89"/>
      <c r="B203" s="89"/>
      <c r="C203" s="89"/>
      <c r="D203" s="89"/>
      <c r="E203" s="116"/>
      <c r="F203" s="88" t="s">
        <v>28</v>
      </c>
      <c r="G203" s="114" t="s">
        <v>215</v>
      </c>
      <c r="H203" s="114"/>
      <c r="I203" s="114"/>
      <c r="J203" s="114"/>
      <c r="K203" s="35">
        <v>0.44</v>
      </c>
      <c r="L203" s="87" t="s">
        <v>502</v>
      </c>
      <c r="M203" s="102">
        <v>0.02</v>
      </c>
      <c r="N203" s="35">
        <f t="shared" si="8"/>
        <v>22</v>
      </c>
      <c r="O203" s="102"/>
      <c r="P203" s="87" t="s">
        <v>4</v>
      </c>
      <c r="Q203" s="35">
        <f t="shared" si="9"/>
        <v>0</v>
      </c>
      <c r="R203" s="30"/>
    </row>
    <row r="204" spans="1:18" s="6" customFormat="1" ht="20.100000000000001" customHeight="1" x14ac:dyDescent="0.2">
      <c r="A204" s="89"/>
      <c r="B204" s="89"/>
      <c r="C204" s="89"/>
      <c r="D204" s="89"/>
      <c r="E204" s="116"/>
      <c r="F204" s="88" t="s">
        <v>31</v>
      </c>
      <c r="G204" s="114" t="s">
        <v>216</v>
      </c>
      <c r="H204" s="114"/>
      <c r="I204" s="114"/>
      <c r="J204" s="114"/>
      <c r="K204" s="35">
        <v>0.44999999999999996</v>
      </c>
      <c r="L204" s="87" t="s">
        <v>511</v>
      </c>
      <c r="M204" s="102">
        <v>0.03</v>
      </c>
      <c r="N204" s="35">
        <f t="shared" si="8"/>
        <v>14.999999999999998</v>
      </c>
      <c r="O204" s="102"/>
      <c r="P204" s="87" t="s">
        <v>91</v>
      </c>
      <c r="Q204" s="35">
        <f t="shared" si="9"/>
        <v>0</v>
      </c>
      <c r="R204" s="30"/>
    </row>
    <row r="205" spans="1:18" s="6" customFormat="1" ht="20.100000000000001" customHeight="1" x14ac:dyDescent="0.2">
      <c r="A205" s="89"/>
      <c r="B205" s="89"/>
      <c r="C205" s="89"/>
      <c r="D205" s="89"/>
      <c r="E205" s="89">
        <v>8</v>
      </c>
      <c r="F205" s="114" t="s">
        <v>217</v>
      </c>
      <c r="G205" s="114"/>
      <c r="H205" s="114"/>
      <c r="I205" s="114"/>
      <c r="J205" s="114"/>
      <c r="K205" s="35"/>
      <c r="L205" s="87"/>
      <c r="M205" s="102"/>
      <c r="N205" s="35"/>
      <c r="O205" s="102"/>
      <c r="P205" s="87"/>
      <c r="Q205" s="35"/>
      <c r="R205" s="30"/>
    </row>
    <row r="206" spans="1:18" s="6" customFormat="1" ht="33" customHeight="1" x14ac:dyDescent="0.2">
      <c r="A206" s="98"/>
      <c r="B206" s="98"/>
      <c r="C206" s="98"/>
      <c r="D206" s="98"/>
      <c r="E206" s="98"/>
      <c r="F206" s="96" t="s">
        <v>19</v>
      </c>
      <c r="G206" s="114" t="s">
        <v>218</v>
      </c>
      <c r="H206" s="114"/>
      <c r="I206" s="114"/>
      <c r="J206" s="114"/>
      <c r="K206" s="35">
        <v>0.17</v>
      </c>
      <c r="L206" s="94" t="s">
        <v>505</v>
      </c>
      <c r="M206" s="102">
        <v>0.01</v>
      </c>
      <c r="N206" s="35">
        <f t="shared" si="8"/>
        <v>17</v>
      </c>
      <c r="O206" s="102"/>
      <c r="P206" s="94" t="s">
        <v>4</v>
      </c>
      <c r="Q206" s="35">
        <f t="shared" si="9"/>
        <v>0</v>
      </c>
      <c r="R206" s="30"/>
    </row>
    <row r="207" spans="1:18" s="6" customFormat="1" ht="18" customHeight="1" x14ac:dyDescent="0.2">
      <c r="A207" s="98"/>
      <c r="B207" s="89"/>
      <c r="C207" s="98"/>
      <c r="D207" s="98"/>
      <c r="E207" s="98"/>
      <c r="F207" s="96" t="s">
        <v>22</v>
      </c>
      <c r="G207" s="114" t="s">
        <v>219</v>
      </c>
      <c r="H207" s="114"/>
      <c r="I207" s="114"/>
      <c r="J207" s="114"/>
      <c r="K207" s="35">
        <v>0.14000000000000001</v>
      </c>
      <c r="L207" s="94" t="s">
        <v>505</v>
      </c>
      <c r="M207" s="102">
        <v>0.01</v>
      </c>
      <c r="N207" s="35">
        <f t="shared" si="8"/>
        <v>14.000000000000002</v>
      </c>
      <c r="O207" s="102"/>
      <c r="P207" s="94" t="s">
        <v>4</v>
      </c>
      <c r="Q207" s="35">
        <f t="shared" si="9"/>
        <v>0</v>
      </c>
      <c r="R207" s="30"/>
    </row>
    <row r="208" spans="1:18" s="6" customFormat="1" ht="48.75" customHeight="1" x14ac:dyDescent="0.2">
      <c r="A208" s="89"/>
      <c r="B208" s="89"/>
      <c r="C208" s="89"/>
      <c r="D208" s="89"/>
      <c r="E208" s="89"/>
      <c r="F208" s="19" t="s">
        <v>27</v>
      </c>
      <c r="G208" s="114" t="s">
        <v>220</v>
      </c>
      <c r="H208" s="114"/>
      <c r="I208" s="114"/>
      <c r="J208" s="114"/>
      <c r="K208" s="35">
        <v>0.6</v>
      </c>
      <c r="L208" s="18" t="s">
        <v>511</v>
      </c>
      <c r="M208" s="102">
        <v>0.03</v>
      </c>
      <c r="N208" s="35">
        <f t="shared" si="8"/>
        <v>20</v>
      </c>
      <c r="O208" s="102"/>
      <c r="P208" s="18" t="s">
        <v>4</v>
      </c>
      <c r="Q208" s="35">
        <f t="shared" si="9"/>
        <v>0</v>
      </c>
      <c r="R208" s="30"/>
    </row>
    <row r="209" spans="1:18" s="6" customFormat="1" ht="33" customHeight="1" x14ac:dyDescent="0.2">
      <c r="A209" s="89"/>
      <c r="B209" s="89"/>
      <c r="C209" s="89"/>
      <c r="D209" s="89"/>
      <c r="E209" s="89"/>
      <c r="F209" s="19" t="s">
        <v>28</v>
      </c>
      <c r="G209" s="114" t="s">
        <v>221</v>
      </c>
      <c r="H209" s="114"/>
      <c r="I209" s="114"/>
      <c r="J209" s="114"/>
      <c r="K209" s="35">
        <v>0.51</v>
      </c>
      <c r="L209" s="18" t="s">
        <v>511</v>
      </c>
      <c r="M209" s="102">
        <v>0.03</v>
      </c>
      <c r="N209" s="35">
        <f t="shared" si="8"/>
        <v>17</v>
      </c>
      <c r="O209" s="102"/>
      <c r="P209" s="18" t="s">
        <v>91</v>
      </c>
      <c r="Q209" s="35">
        <f t="shared" si="9"/>
        <v>0</v>
      </c>
      <c r="R209" s="30"/>
    </row>
    <row r="210" spans="1:18" s="6" customFormat="1" ht="20.100000000000001" customHeight="1" x14ac:dyDescent="0.2">
      <c r="A210" s="89"/>
      <c r="B210" s="89"/>
      <c r="C210" s="89"/>
      <c r="D210" s="89"/>
      <c r="E210" s="89"/>
      <c r="F210" s="19" t="s">
        <v>31</v>
      </c>
      <c r="G210" s="114" t="s">
        <v>122</v>
      </c>
      <c r="H210" s="114"/>
      <c r="I210" s="114"/>
      <c r="J210" s="114"/>
      <c r="K210" s="35">
        <v>0.3</v>
      </c>
      <c r="L210" s="18" t="s">
        <v>502</v>
      </c>
      <c r="M210" s="102">
        <v>0.02</v>
      </c>
      <c r="N210" s="35">
        <f t="shared" si="8"/>
        <v>15</v>
      </c>
      <c r="O210" s="102"/>
      <c r="P210" s="18" t="s">
        <v>91</v>
      </c>
      <c r="Q210" s="35">
        <f t="shared" si="9"/>
        <v>0</v>
      </c>
      <c r="R210" s="30"/>
    </row>
    <row r="211" spans="1:18" s="6" customFormat="1" ht="20.100000000000001" customHeight="1" x14ac:dyDescent="0.2">
      <c r="A211" s="89"/>
      <c r="B211" s="89"/>
      <c r="C211" s="89"/>
      <c r="D211" s="89"/>
      <c r="E211" s="96">
        <v>9</v>
      </c>
      <c r="F211" s="114" t="s">
        <v>222</v>
      </c>
      <c r="G211" s="114"/>
      <c r="H211" s="114"/>
      <c r="I211" s="114"/>
      <c r="J211" s="114"/>
      <c r="K211" s="35"/>
      <c r="L211" s="18"/>
      <c r="M211" s="102"/>
      <c r="N211" s="35"/>
      <c r="O211" s="102"/>
      <c r="P211" s="18"/>
      <c r="Q211" s="35"/>
      <c r="R211" s="30"/>
    </row>
    <row r="212" spans="1:18" s="6" customFormat="1" ht="20.100000000000001" customHeight="1" x14ac:dyDescent="0.2">
      <c r="A212" s="89"/>
      <c r="B212" s="89"/>
      <c r="C212" s="89"/>
      <c r="D212" s="89"/>
      <c r="E212" s="96"/>
      <c r="F212" s="96" t="s">
        <v>19</v>
      </c>
      <c r="G212" s="114" t="s">
        <v>235</v>
      </c>
      <c r="H212" s="114"/>
      <c r="I212" s="114"/>
      <c r="J212" s="114"/>
      <c r="K212" s="35"/>
      <c r="L212" s="18"/>
      <c r="M212" s="102"/>
      <c r="N212" s="35"/>
      <c r="O212" s="102"/>
      <c r="P212" s="18"/>
      <c r="Q212" s="35"/>
      <c r="R212" s="30"/>
    </row>
    <row r="213" spans="1:18" s="6" customFormat="1" ht="20.100000000000001" customHeight="1" x14ac:dyDescent="0.2">
      <c r="A213" s="89"/>
      <c r="B213" s="89"/>
      <c r="C213" s="89"/>
      <c r="D213" s="89"/>
      <c r="E213" s="96"/>
      <c r="F213" s="96"/>
      <c r="G213" s="20" t="s">
        <v>5</v>
      </c>
      <c r="H213" s="114" t="s">
        <v>443</v>
      </c>
      <c r="I213" s="114"/>
      <c r="J213" s="114"/>
      <c r="K213" s="35">
        <v>0.34</v>
      </c>
      <c r="L213" s="18" t="s">
        <v>502</v>
      </c>
      <c r="M213" s="102">
        <v>0.02</v>
      </c>
      <c r="N213" s="35">
        <f t="shared" si="8"/>
        <v>17</v>
      </c>
      <c r="O213" s="102"/>
      <c r="P213" s="18" t="s">
        <v>4</v>
      </c>
      <c r="Q213" s="35">
        <f t="shared" si="9"/>
        <v>0</v>
      </c>
      <c r="R213" s="30"/>
    </row>
    <row r="214" spans="1:18" s="6" customFormat="1" ht="21" customHeight="1" x14ac:dyDescent="0.2">
      <c r="A214" s="100"/>
      <c r="B214" s="100"/>
      <c r="C214" s="100"/>
      <c r="D214" s="100"/>
      <c r="E214" s="97"/>
      <c r="F214" s="97"/>
      <c r="G214" s="100" t="s">
        <v>6</v>
      </c>
      <c r="H214" s="115" t="s">
        <v>486</v>
      </c>
      <c r="I214" s="115"/>
      <c r="J214" s="115"/>
      <c r="K214" s="105">
        <v>7.4999999999999997E-2</v>
      </c>
      <c r="L214" s="95" t="s">
        <v>505</v>
      </c>
      <c r="M214" s="103">
        <v>0.01</v>
      </c>
      <c r="N214" s="105">
        <f t="shared" si="8"/>
        <v>7.5</v>
      </c>
      <c r="O214" s="103">
        <f>2*12</f>
        <v>24</v>
      </c>
      <c r="P214" s="95" t="s">
        <v>4</v>
      </c>
      <c r="Q214" s="105">
        <f t="shared" si="9"/>
        <v>180</v>
      </c>
      <c r="R214" s="30"/>
    </row>
    <row r="215" spans="1:18" s="6" customFormat="1" ht="20.100000000000001" customHeight="1" x14ac:dyDescent="0.2">
      <c r="A215" s="89"/>
      <c r="B215" s="89"/>
      <c r="C215" s="89"/>
      <c r="D215" s="89"/>
      <c r="E215" s="96"/>
      <c r="F215" s="19" t="s">
        <v>22</v>
      </c>
      <c r="G215" s="114" t="s">
        <v>236</v>
      </c>
      <c r="H215" s="114"/>
      <c r="I215" s="114"/>
      <c r="J215" s="114"/>
      <c r="K215" s="35">
        <v>0.56999999999999995</v>
      </c>
      <c r="L215" s="18" t="s">
        <v>511</v>
      </c>
      <c r="M215" s="102">
        <v>0.03</v>
      </c>
      <c r="N215" s="35">
        <f t="shared" si="8"/>
        <v>19</v>
      </c>
      <c r="O215" s="102"/>
      <c r="P215" s="18" t="s">
        <v>4</v>
      </c>
      <c r="Q215" s="35">
        <f t="shared" si="9"/>
        <v>0</v>
      </c>
      <c r="R215" s="30"/>
    </row>
    <row r="216" spans="1:18" s="6" customFormat="1" ht="20.100000000000001" customHeight="1" x14ac:dyDescent="0.2">
      <c r="A216" s="89"/>
      <c r="B216" s="89"/>
      <c r="C216" s="89"/>
      <c r="D216" s="89"/>
      <c r="E216" s="116">
        <v>10</v>
      </c>
      <c r="F216" s="114" t="s">
        <v>237</v>
      </c>
      <c r="G216" s="114"/>
      <c r="H216" s="114"/>
      <c r="I216" s="114"/>
      <c r="J216" s="114"/>
      <c r="K216" s="35"/>
      <c r="L216" s="18"/>
      <c r="M216" s="102"/>
      <c r="N216" s="35"/>
      <c r="O216" s="102"/>
      <c r="P216" s="18"/>
      <c r="Q216" s="35"/>
      <c r="R216" s="30"/>
    </row>
    <row r="217" spans="1:18" s="6" customFormat="1" ht="20.100000000000001" customHeight="1" x14ac:dyDescent="0.2">
      <c r="A217" s="89"/>
      <c r="B217" s="89"/>
      <c r="C217" s="89"/>
      <c r="D217" s="89"/>
      <c r="E217" s="116"/>
      <c r="F217" s="116" t="s">
        <v>19</v>
      </c>
      <c r="G217" s="114" t="s">
        <v>238</v>
      </c>
      <c r="H217" s="114"/>
      <c r="I217" s="114"/>
      <c r="J217" s="114"/>
      <c r="K217" s="35"/>
      <c r="L217" s="18"/>
      <c r="M217" s="102"/>
      <c r="N217" s="35"/>
      <c r="O217" s="102"/>
      <c r="P217" s="18"/>
      <c r="Q217" s="35"/>
      <c r="R217" s="30"/>
    </row>
    <row r="218" spans="1:18" s="6" customFormat="1" ht="20.100000000000001" customHeight="1" x14ac:dyDescent="0.2">
      <c r="A218" s="89"/>
      <c r="B218" s="89"/>
      <c r="C218" s="89"/>
      <c r="D218" s="89"/>
      <c r="E218" s="116"/>
      <c r="F218" s="116"/>
      <c r="G218" s="18" t="s">
        <v>5</v>
      </c>
      <c r="H218" s="114" t="s">
        <v>239</v>
      </c>
      <c r="I218" s="114"/>
      <c r="J218" s="114"/>
      <c r="K218" s="35">
        <v>0.19</v>
      </c>
      <c r="L218" s="18" t="s">
        <v>505</v>
      </c>
      <c r="M218" s="102">
        <v>0.01</v>
      </c>
      <c r="N218" s="35">
        <f t="shared" si="8"/>
        <v>19</v>
      </c>
      <c r="O218" s="102"/>
      <c r="P218" s="18" t="s">
        <v>240</v>
      </c>
      <c r="Q218" s="35">
        <f t="shared" si="9"/>
        <v>0</v>
      </c>
      <c r="R218" s="30"/>
    </row>
    <row r="219" spans="1:18" s="6" customFormat="1" ht="20.100000000000001" customHeight="1" x14ac:dyDescent="0.2">
      <c r="A219" s="89"/>
      <c r="B219" s="89"/>
      <c r="C219" s="89"/>
      <c r="D219" s="89"/>
      <c r="E219" s="116"/>
      <c r="F219" s="116"/>
      <c r="G219" s="18" t="s">
        <v>6</v>
      </c>
      <c r="H219" s="114" t="s">
        <v>241</v>
      </c>
      <c r="I219" s="114"/>
      <c r="J219" s="114"/>
      <c r="K219" s="35">
        <v>0.11</v>
      </c>
      <c r="L219" s="18" t="s">
        <v>505</v>
      </c>
      <c r="M219" s="102">
        <v>0.01</v>
      </c>
      <c r="N219" s="35">
        <f t="shared" si="8"/>
        <v>11</v>
      </c>
      <c r="O219" s="102"/>
      <c r="P219" s="18" t="s">
        <v>16</v>
      </c>
      <c r="Q219" s="35">
        <f t="shared" si="9"/>
        <v>0</v>
      </c>
      <c r="R219" s="30"/>
    </row>
    <row r="220" spans="1:18" s="6" customFormat="1" ht="20.100000000000001" customHeight="1" x14ac:dyDescent="0.2">
      <c r="A220" s="89"/>
      <c r="B220" s="89"/>
      <c r="C220" s="89"/>
      <c r="D220" s="89"/>
      <c r="E220" s="116"/>
      <c r="F220" s="116"/>
      <c r="G220" s="18" t="s">
        <v>7</v>
      </c>
      <c r="H220" s="114" t="s">
        <v>245</v>
      </c>
      <c r="I220" s="114"/>
      <c r="J220" s="114"/>
      <c r="K220" s="35">
        <v>0.5</v>
      </c>
      <c r="L220" s="18" t="s">
        <v>502</v>
      </c>
      <c r="M220" s="102">
        <v>0.02</v>
      </c>
      <c r="N220" s="35">
        <f t="shared" si="8"/>
        <v>25</v>
      </c>
      <c r="O220" s="102"/>
      <c r="P220" s="18" t="s">
        <v>16</v>
      </c>
      <c r="Q220" s="35">
        <f t="shared" si="9"/>
        <v>0</v>
      </c>
      <c r="R220" s="30"/>
    </row>
    <row r="221" spans="1:18" s="6" customFormat="1" ht="20.100000000000001" customHeight="1" x14ac:dyDescent="0.2">
      <c r="A221" s="89"/>
      <c r="B221" s="89"/>
      <c r="C221" s="89"/>
      <c r="D221" s="89"/>
      <c r="E221" s="116"/>
      <c r="F221" s="116" t="s">
        <v>22</v>
      </c>
      <c r="G221" s="114" t="s">
        <v>480</v>
      </c>
      <c r="H221" s="114"/>
      <c r="I221" s="114"/>
      <c r="J221" s="114"/>
      <c r="K221" s="35"/>
      <c r="L221" s="18"/>
      <c r="M221" s="102"/>
      <c r="N221" s="35"/>
      <c r="O221" s="102"/>
      <c r="P221" s="18"/>
      <c r="Q221" s="35"/>
      <c r="R221" s="30"/>
    </row>
    <row r="222" spans="1:18" s="6" customFormat="1" ht="20.100000000000001" customHeight="1" x14ac:dyDescent="0.2">
      <c r="A222" s="89"/>
      <c r="B222" s="89"/>
      <c r="C222" s="89"/>
      <c r="D222" s="89"/>
      <c r="E222" s="116"/>
      <c r="F222" s="116"/>
      <c r="G222" s="116" t="s">
        <v>5</v>
      </c>
      <c r="H222" s="114" t="s">
        <v>246</v>
      </c>
      <c r="I222" s="114"/>
      <c r="J222" s="114"/>
      <c r="K222" s="35"/>
      <c r="L222" s="18"/>
      <c r="M222" s="102"/>
      <c r="N222" s="35"/>
      <c r="O222" s="102"/>
      <c r="P222" s="18"/>
      <c r="Q222" s="35"/>
      <c r="R222" s="30"/>
    </row>
    <row r="223" spans="1:18" s="6" customFormat="1" ht="20.100000000000001" customHeight="1" x14ac:dyDescent="0.2">
      <c r="A223" s="89"/>
      <c r="B223" s="89"/>
      <c r="C223" s="89"/>
      <c r="D223" s="89"/>
      <c r="E223" s="116"/>
      <c r="F223" s="116"/>
      <c r="G223" s="116"/>
      <c r="H223" s="18" t="s">
        <v>134</v>
      </c>
      <c r="I223" s="114" t="s">
        <v>2</v>
      </c>
      <c r="J223" s="114"/>
      <c r="K223" s="35">
        <v>0.36</v>
      </c>
      <c r="L223" s="18" t="s">
        <v>511</v>
      </c>
      <c r="M223" s="102">
        <v>0.03</v>
      </c>
      <c r="N223" s="35">
        <f t="shared" si="8"/>
        <v>12</v>
      </c>
      <c r="O223" s="102"/>
      <c r="P223" s="18" t="s">
        <v>4</v>
      </c>
      <c r="Q223" s="35">
        <f t="shared" si="9"/>
        <v>0</v>
      </c>
      <c r="R223" s="30"/>
    </row>
    <row r="224" spans="1:18" s="6" customFormat="1" ht="19.5" customHeight="1" x14ac:dyDescent="0.2">
      <c r="A224" s="89"/>
      <c r="B224" s="89"/>
      <c r="C224" s="89"/>
      <c r="D224" s="89"/>
      <c r="E224" s="116"/>
      <c r="F224" s="116"/>
      <c r="G224" s="116"/>
      <c r="H224" s="18" t="s">
        <v>136</v>
      </c>
      <c r="I224" s="114" t="s">
        <v>497</v>
      </c>
      <c r="J224" s="114"/>
      <c r="K224" s="35">
        <v>0.2</v>
      </c>
      <c r="L224" s="18" t="s">
        <v>502</v>
      </c>
      <c r="M224" s="102">
        <v>0.02</v>
      </c>
      <c r="N224" s="35">
        <f t="shared" si="8"/>
        <v>10</v>
      </c>
      <c r="O224" s="102"/>
      <c r="P224" s="18" t="s">
        <v>4</v>
      </c>
      <c r="Q224" s="35">
        <f t="shared" si="9"/>
        <v>0</v>
      </c>
      <c r="R224" s="30"/>
    </row>
    <row r="225" spans="1:18" s="6" customFormat="1" ht="33" customHeight="1" x14ac:dyDescent="0.2">
      <c r="A225" s="89"/>
      <c r="B225" s="89"/>
      <c r="C225" s="89"/>
      <c r="D225" s="89"/>
      <c r="E225" s="116"/>
      <c r="F225" s="116"/>
      <c r="G225" s="20" t="s">
        <v>6</v>
      </c>
      <c r="H225" s="114" t="s">
        <v>250</v>
      </c>
      <c r="I225" s="114"/>
      <c r="J225" s="114"/>
      <c r="K225" s="35">
        <v>0.28000000000000003</v>
      </c>
      <c r="L225" s="18" t="s">
        <v>502</v>
      </c>
      <c r="M225" s="102">
        <v>0.02</v>
      </c>
      <c r="N225" s="35">
        <f t="shared" si="8"/>
        <v>14.000000000000002</v>
      </c>
      <c r="O225" s="102"/>
      <c r="P225" s="18" t="s">
        <v>4</v>
      </c>
      <c r="Q225" s="35">
        <f t="shared" si="9"/>
        <v>0</v>
      </c>
      <c r="R225" s="30"/>
    </row>
    <row r="226" spans="1:18" s="6" customFormat="1" ht="20.100000000000001" customHeight="1" x14ac:dyDescent="0.2">
      <c r="A226" s="89"/>
      <c r="B226" s="89"/>
      <c r="C226" s="89"/>
      <c r="D226" s="89"/>
      <c r="E226" s="116"/>
      <c r="F226" s="116" t="s">
        <v>27</v>
      </c>
      <c r="G226" s="114" t="s">
        <v>251</v>
      </c>
      <c r="H226" s="114"/>
      <c r="I226" s="114"/>
      <c r="J226" s="114"/>
      <c r="K226" s="35"/>
      <c r="L226" s="18"/>
      <c r="M226" s="102"/>
      <c r="N226" s="35"/>
      <c r="O226" s="102"/>
      <c r="P226" s="18"/>
      <c r="Q226" s="35"/>
      <c r="R226" s="30"/>
    </row>
    <row r="227" spans="1:18" s="6" customFormat="1" ht="20.100000000000001" customHeight="1" x14ac:dyDescent="0.2">
      <c r="A227" s="89"/>
      <c r="B227" s="89"/>
      <c r="C227" s="89"/>
      <c r="D227" s="89"/>
      <c r="E227" s="116"/>
      <c r="F227" s="116"/>
      <c r="G227" s="20"/>
      <c r="H227" s="114" t="s">
        <v>254</v>
      </c>
      <c r="I227" s="114"/>
      <c r="J227" s="114"/>
      <c r="K227" s="35">
        <v>7.0000000000000007E-2</v>
      </c>
      <c r="L227" s="18" t="s">
        <v>505</v>
      </c>
      <c r="M227" s="102">
        <v>0.01</v>
      </c>
      <c r="N227" s="35">
        <f t="shared" si="8"/>
        <v>7.0000000000000009</v>
      </c>
      <c r="O227" s="102"/>
      <c r="P227" s="18" t="s">
        <v>138</v>
      </c>
      <c r="Q227" s="35">
        <f t="shared" si="9"/>
        <v>0</v>
      </c>
      <c r="R227" s="30"/>
    </row>
    <row r="228" spans="1:18" s="6" customFormat="1" ht="20.100000000000001" customHeight="1" x14ac:dyDescent="0.2">
      <c r="A228" s="89"/>
      <c r="B228" s="89"/>
      <c r="C228" s="89"/>
      <c r="D228" s="89"/>
      <c r="E228" s="116"/>
      <c r="F228" s="116" t="s">
        <v>28</v>
      </c>
      <c r="G228" s="114" t="s">
        <v>481</v>
      </c>
      <c r="H228" s="114"/>
      <c r="I228" s="114"/>
      <c r="J228" s="114"/>
      <c r="K228" s="35"/>
      <c r="L228" s="18"/>
      <c r="M228" s="102"/>
      <c r="N228" s="35"/>
      <c r="O228" s="102"/>
      <c r="P228" s="18"/>
      <c r="Q228" s="35"/>
      <c r="R228" s="30"/>
    </row>
    <row r="229" spans="1:18" s="6" customFormat="1" ht="20.100000000000001" customHeight="1" x14ac:dyDescent="0.2">
      <c r="A229" s="89"/>
      <c r="B229" s="89"/>
      <c r="C229" s="89"/>
      <c r="D229" s="89"/>
      <c r="E229" s="116"/>
      <c r="F229" s="116"/>
      <c r="G229" s="18" t="s">
        <v>5</v>
      </c>
      <c r="H229" s="114" t="s">
        <v>444</v>
      </c>
      <c r="I229" s="114"/>
      <c r="J229" s="114"/>
      <c r="K229" s="35">
        <v>0.25</v>
      </c>
      <c r="L229" s="18" t="s">
        <v>505</v>
      </c>
      <c r="M229" s="102">
        <v>0.01</v>
      </c>
      <c r="N229" s="35">
        <f t="shared" si="8"/>
        <v>25</v>
      </c>
      <c r="O229" s="102"/>
      <c r="P229" s="18" t="s">
        <v>4</v>
      </c>
      <c r="Q229" s="35">
        <f t="shared" si="9"/>
        <v>0</v>
      </c>
      <c r="R229" s="30"/>
    </row>
    <row r="230" spans="1:18" s="6" customFormat="1" ht="20.100000000000001" customHeight="1" x14ac:dyDescent="0.2">
      <c r="A230" s="89"/>
      <c r="B230" s="89"/>
      <c r="C230" s="89"/>
      <c r="D230" s="89"/>
      <c r="E230" s="116"/>
      <c r="F230" s="116"/>
      <c r="G230" s="18" t="s">
        <v>6</v>
      </c>
      <c r="H230" s="114" t="s">
        <v>445</v>
      </c>
      <c r="I230" s="114"/>
      <c r="J230" s="114"/>
      <c r="K230" s="35">
        <v>0.18</v>
      </c>
      <c r="L230" s="18" t="s">
        <v>502</v>
      </c>
      <c r="M230" s="102">
        <v>0.02</v>
      </c>
      <c r="N230" s="35">
        <f t="shared" si="8"/>
        <v>9</v>
      </c>
      <c r="O230" s="102"/>
      <c r="P230" s="18" t="s">
        <v>243</v>
      </c>
      <c r="Q230" s="35">
        <f t="shared" si="9"/>
        <v>0</v>
      </c>
      <c r="R230" s="30"/>
    </row>
    <row r="231" spans="1:18" s="6" customFormat="1" ht="20.100000000000001" customHeight="1" x14ac:dyDescent="0.2">
      <c r="A231" s="89"/>
      <c r="B231" s="89"/>
      <c r="C231" s="89"/>
      <c r="D231" s="89"/>
      <c r="E231" s="116"/>
      <c r="F231" s="116"/>
      <c r="G231" s="18" t="s">
        <v>7</v>
      </c>
      <c r="H231" s="114" t="s">
        <v>446</v>
      </c>
      <c r="I231" s="114"/>
      <c r="J231" s="114"/>
      <c r="K231" s="35">
        <v>0.15</v>
      </c>
      <c r="L231" s="18" t="s">
        <v>505</v>
      </c>
      <c r="M231" s="102">
        <v>0.01</v>
      </c>
      <c r="N231" s="35">
        <f t="shared" si="8"/>
        <v>15</v>
      </c>
      <c r="O231" s="102"/>
      <c r="P231" s="18" t="s">
        <v>447</v>
      </c>
      <c r="Q231" s="35">
        <f t="shared" si="9"/>
        <v>0</v>
      </c>
      <c r="R231" s="30"/>
    </row>
    <row r="232" spans="1:18" s="6" customFormat="1" ht="20.100000000000001" customHeight="1" x14ac:dyDescent="0.2">
      <c r="A232" s="89"/>
      <c r="B232" s="89"/>
      <c r="C232" s="89"/>
      <c r="D232" s="89"/>
      <c r="E232" s="116"/>
      <c r="F232" s="116"/>
      <c r="G232" s="20" t="s">
        <v>57</v>
      </c>
      <c r="H232" s="114" t="s">
        <v>450</v>
      </c>
      <c r="I232" s="114"/>
      <c r="J232" s="114"/>
      <c r="K232" s="35">
        <v>0.1</v>
      </c>
      <c r="L232" s="18" t="s">
        <v>502</v>
      </c>
      <c r="M232" s="102">
        <v>0.02</v>
      </c>
      <c r="N232" s="35">
        <f t="shared" si="8"/>
        <v>5</v>
      </c>
      <c r="O232" s="102"/>
      <c r="P232" s="18" t="s">
        <v>16</v>
      </c>
      <c r="Q232" s="35">
        <f t="shared" si="9"/>
        <v>0</v>
      </c>
      <c r="R232" s="30"/>
    </row>
    <row r="233" spans="1:18" s="6" customFormat="1" ht="20.100000000000001" customHeight="1" x14ac:dyDescent="0.2">
      <c r="A233" s="89"/>
      <c r="B233" s="89"/>
      <c r="C233" s="89"/>
      <c r="D233" s="89"/>
      <c r="E233" s="116"/>
      <c r="F233" s="116"/>
      <c r="G233" s="20" t="s">
        <v>70</v>
      </c>
      <c r="H233" s="114" t="s">
        <v>448</v>
      </c>
      <c r="I233" s="114"/>
      <c r="J233" s="114"/>
      <c r="K233" s="35">
        <v>0.44999999999999996</v>
      </c>
      <c r="L233" s="18" t="s">
        <v>511</v>
      </c>
      <c r="M233" s="102">
        <v>0.03</v>
      </c>
      <c r="N233" s="35">
        <f t="shared" si="8"/>
        <v>14.999999999999998</v>
      </c>
      <c r="O233" s="102"/>
      <c r="P233" s="18" t="s">
        <v>449</v>
      </c>
      <c r="Q233" s="35">
        <f t="shared" si="9"/>
        <v>0</v>
      </c>
      <c r="R233" s="30"/>
    </row>
    <row r="234" spans="1:18" s="6" customFormat="1" ht="20.100000000000001" customHeight="1" x14ac:dyDescent="0.2">
      <c r="A234" s="89"/>
      <c r="B234" s="89"/>
      <c r="C234" s="89"/>
      <c r="D234" s="89"/>
      <c r="E234" s="116"/>
      <c r="F234" s="116"/>
      <c r="G234" s="20" t="s">
        <v>72</v>
      </c>
      <c r="H234" s="114" t="s">
        <v>451</v>
      </c>
      <c r="I234" s="114"/>
      <c r="J234" s="114"/>
      <c r="K234" s="35">
        <v>0.15</v>
      </c>
      <c r="L234" s="18" t="s">
        <v>511</v>
      </c>
      <c r="M234" s="102">
        <v>0.03</v>
      </c>
      <c r="N234" s="35">
        <f t="shared" si="8"/>
        <v>5</v>
      </c>
      <c r="O234" s="102"/>
      <c r="P234" s="18" t="s">
        <v>16</v>
      </c>
      <c r="Q234" s="35">
        <f t="shared" si="9"/>
        <v>0</v>
      </c>
      <c r="R234" s="30"/>
    </row>
    <row r="235" spans="1:18" s="6" customFormat="1" ht="20.100000000000001" customHeight="1" x14ac:dyDescent="0.2">
      <c r="A235" s="89"/>
      <c r="B235" s="89"/>
      <c r="C235" s="89"/>
      <c r="D235" s="89"/>
      <c r="E235" s="116">
        <v>11</v>
      </c>
      <c r="F235" s="114" t="s">
        <v>255</v>
      </c>
      <c r="G235" s="114"/>
      <c r="H235" s="114"/>
      <c r="I235" s="114"/>
      <c r="J235" s="114"/>
      <c r="K235" s="35"/>
      <c r="L235" s="87"/>
      <c r="M235" s="102"/>
      <c r="N235" s="35"/>
      <c r="O235" s="102"/>
      <c r="P235" s="87"/>
      <c r="Q235" s="35"/>
      <c r="R235" s="30"/>
    </row>
    <row r="236" spans="1:18" s="6" customFormat="1" ht="20.100000000000001" customHeight="1" x14ac:dyDescent="0.2">
      <c r="A236" s="89"/>
      <c r="B236" s="89"/>
      <c r="C236" s="89"/>
      <c r="D236" s="89"/>
      <c r="E236" s="116"/>
      <c r="F236" s="88" t="s">
        <v>19</v>
      </c>
      <c r="G236" s="114" t="s">
        <v>259</v>
      </c>
      <c r="H236" s="114"/>
      <c r="I236" s="114"/>
      <c r="J236" s="114"/>
      <c r="K236" s="35">
        <v>0.06</v>
      </c>
      <c r="L236" s="87" t="s">
        <v>505</v>
      </c>
      <c r="M236" s="102">
        <v>0.01</v>
      </c>
      <c r="N236" s="35">
        <f t="shared" si="8"/>
        <v>6</v>
      </c>
      <c r="O236" s="102"/>
      <c r="P236" s="87" t="s">
        <v>4</v>
      </c>
      <c r="Q236" s="35">
        <f t="shared" si="9"/>
        <v>0</v>
      </c>
      <c r="R236" s="30"/>
    </row>
    <row r="237" spans="1:18" s="6" customFormat="1" ht="20.100000000000001" customHeight="1" x14ac:dyDescent="0.2">
      <c r="A237" s="98"/>
      <c r="B237" s="98"/>
      <c r="C237" s="98"/>
      <c r="D237" s="98"/>
      <c r="E237" s="116"/>
      <c r="F237" s="96" t="s">
        <v>22</v>
      </c>
      <c r="G237" s="114" t="s">
        <v>260</v>
      </c>
      <c r="H237" s="114"/>
      <c r="I237" s="114"/>
      <c r="J237" s="114"/>
      <c r="K237" s="35">
        <v>0.2</v>
      </c>
      <c r="L237" s="94" t="s">
        <v>502</v>
      </c>
      <c r="M237" s="102">
        <v>0.02</v>
      </c>
      <c r="N237" s="35">
        <f t="shared" si="8"/>
        <v>10</v>
      </c>
      <c r="O237" s="102"/>
      <c r="P237" s="94" t="s">
        <v>4</v>
      </c>
      <c r="Q237" s="35">
        <f t="shared" si="9"/>
        <v>0</v>
      </c>
      <c r="R237" s="30"/>
    </row>
    <row r="238" spans="1:18" s="6" customFormat="1" ht="20.100000000000001" customHeight="1" x14ac:dyDescent="0.2">
      <c r="A238" s="98"/>
      <c r="B238" s="98"/>
      <c r="C238" s="98"/>
      <c r="D238" s="98"/>
      <c r="E238" s="116">
        <v>12</v>
      </c>
      <c r="F238" s="114" t="s">
        <v>261</v>
      </c>
      <c r="G238" s="114"/>
      <c r="H238" s="114"/>
      <c r="I238" s="114"/>
      <c r="J238" s="114"/>
      <c r="K238" s="35"/>
      <c r="L238" s="94"/>
      <c r="M238" s="102"/>
      <c r="N238" s="35"/>
      <c r="O238" s="102"/>
      <c r="P238" s="18"/>
      <c r="Q238" s="35"/>
      <c r="R238" s="30"/>
    </row>
    <row r="239" spans="1:18" s="6" customFormat="1" ht="20.100000000000001" customHeight="1" x14ac:dyDescent="0.2">
      <c r="A239" s="89"/>
      <c r="B239" s="89"/>
      <c r="C239" s="89"/>
      <c r="D239" s="89"/>
      <c r="E239" s="116"/>
      <c r="F239" s="19" t="s">
        <v>19</v>
      </c>
      <c r="G239" s="114" t="s">
        <v>262</v>
      </c>
      <c r="H239" s="114"/>
      <c r="I239" s="114"/>
      <c r="J239" s="114"/>
      <c r="K239" s="35">
        <v>0.2</v>
      </c>
      <c r="L239" s="94" t="s">
        <v>502</v>
      </c>
      <c r="M239" s="102">
        <v>0.02</v>
      </c>
      <c r="N239" s="35">
        <f t="shared" si="8"/>
        <v>10</v>
      </c>
      <c r="O239" s="102"/>
      <c r="P239" s="18" t="s">
        <v>4</v>
      </c>
      <c r="Q239" s="35">
        <f t="shared" si="9"/>
        <v>0</v>
      </c>
      <c r="R239" s="30"/>
    </row>
    <row r="240" spans="1:18" s="6" customFormat="1" ht="20.100000000000001" customHeight="1" x14ac:dyDescent="0.2">
      <c r="A240" s="89"/>
      <c r="B240" s="89"/>
      <c r="C240" s="89"/>
      <c r="D240" s="89"/>
      <c r="E240" s="116"/>
      <c r="F240" s="19" t="s">
        <v>22</v>
      </c>
      <c r="G240" s="114" t="s">
        <v>263</v>
      </c>
      <c r="H240" s="114"/>
      <c r="I240" s="114"/>
      <c r="J240" s="114"/>
      <c r="K240" s="35">
        <v>0.2</v>
      </c>
      <c r="L240" s="18" t="s">
        <v>502</v>
      </c>
      <c r="M240" s="102">
        <v>0.02</v>
      </c>
      <c r="N240" s="35">
        <f t="shared" si="8"/>
        <v>10</v>
      </c>
      <c r="O240" s="102"/>
      <c r="P240" s="18" t="s">
        <v>91</v>
      </c>
      <c r="Q240" s="35">
        <f t="shared" si="9"/>
        <v>0</v>
      </c>
      <c r="R240" s="30"/>
    </row>
    <row r="241" spans="1:18" s="6" customFormat="1" ht="20.100000000000001" customHeight="1" x14ac:dyDescent="0.2">
      <c r="A241" s="89"/>
      <c r="B241" s="89"/>
      <c r="C241" s="89"/>
      <c r="D241" s="89"/>
      <c r="E241" s="116">
        <v>13</v>
      </c>
      <c r="F241" s="114" t="s">
        <v>452</v>
      </c>
      <c r="G241" s="114"/>
      <c r="H241" s="114"/>
      <c r="I241" s="114"/>
      <c r="J241" s="114"/>
      <c r="K241" s="35"/>
      <c r="L241" s="18"/>
      <c r="M241" s="102"/>
      <c r="N241" s="35"/>
      <c r="O241" s="102"/>
      <c r="P241" s="18"/>
      <c r="Q241" s="35"/>
      <c r="R241" s="30"/>
    </row>
    <row r="242" spans="1:18" s="6" customFormat="1" ht="20.100000000000001" customHeight="1" x14ac:dyDescent="0.2">
      <c r="A242" s="89"/>
      <c r="B242" s="89"/>
      <c r="C242" s="89"/>
      <c r="D242" s="89"/>
      <c r="E242" s="116"/>
      <c r="F242" s="19"/>
      <c r="G242" s="114" t="s">
        <v>456</v>
      </c>
      <c r="H242" s="114"/>
      <c r="I242" s="114"/>
      <c r="J242" s="114"/>
      <c r="K242" s="35">
        <v>0.02</v>
      </c>
      <c r="L242" s="18" t="s">
        <v>505</v>
      </c>
      <c r="M242" s="102">
        <v>0.01</v>
      </c>
      <c r="N242" s="35">
        <f t="shared" si="8"/>
        <v>2</v>
      </c>
      <c r="O242" s="102"/>
      <c r="P242" s="18" t="s">
        <v>457</v>
      </c>
      <c r="Q242" s="35">
        <f t="shared" si="9"/>
        <v>0</v>
      </c>
      <c r="R242" s="30"/>
    </row>
    <row r="243" spans="1:18" s="6" customFormat="1" ht="20.100000000000001" customHeight="1" x14ac:dyDescent="0.2">
      <c r="A243" s="89"/>
      <c r="B243" s="89"/>
      <c r="C243" s="89" t="s">
        <v>531</v>
      </c>
      <c r="D243" s="114" t="s">
        <v>592</v>
      </c>
      <c r="E243" s="89">
        <v>1</v>
      </c>
      <c r="F243" s="114" t="s">
        <v>265</v>
      </c>
      <c r="G243" s="114"/>
      <c r="H243" s="114"/>
      <c r="I243" s="114"/>
      <c r="J243" s="114"/>
      <c r="K243" s="35"/>
      <c r="L243" s="18"/>
      <c r="M243" s="102"/>
      <c r="N243" s="35"/>
      <c r="O243" s="102"/>
      <c r="P243" s="18"/>
      <c r="Q243" s="35"/>
      <c r="R243" s="30"/>
    </row>
    <row r="244" spans="1:18" s="6" customFormat="1" ht="20.100000000000001" customHeight="1" x14ac:dyDescent="0.2">
      <c r="A244" s="89"/>
      <c r="B244" s="89"/>
      <c r="C244" s="89"/>
      <c r="D244" s="114"/>
      <c r="E244" s="89"/>
      <c r="F244" s="96" t="s">
        <v>596</v>
      </c>
      <c r="G244" s="114" t="s">
        <v>266</v>
      </c>
      <c r="H244" s="114"/>
      <c r="I244" s="114"/>
      <c r="J244" s="114"/>
      <c r="K244" s="35"/>
      <c r="L244" s="18"/>
      <c r="M244" s="102"/>
      <c r="N244" s="35"/>
      <c r="O244" s="102"/>
      <c r="P244" s="18"/>
      <c r="Q244" s="35"/>
      <c r="R244" s="30"/>
    </row>
    <row r="245" spans="1:18" s="6" customFormat="1" ht="20.100000000000001" customHeight="1" x14ac:dyDescent="0.2">
      <c r="A245" s="89"/>
      <c r="B245" s="89"/>
      <c r="C245" s="89"/>
      <c r="D245" s="98"/>
      <c r="E245" s="89"/>
      <c r="F245" s="96"/>
      <c r="G245" s="116" t="s">
        <v>5</v>
      </c>
      <c r="H245" s="114" t="s">
        <v>267</v>
      </c>
      <c r="I245" s="114"/>
      <c r="J245" s="114"/>
      <c r="K245" s="35">
        <v>0.3</v>
      </c>
      <c r="L245" s="18" t="s">
        <v>511</v>
      </c>
      <c r="M245" s="102">
        <v>0.03</v>
      </c>
      <c r="N245" s="35">
        <f t="shared" si="8"/>
        <v>10</v>
      </c>
      <c r="O245" s="102">
        <v>2</v>
      </c>
      <c r="P245" s="18" t="s">
        <v>4</v>
      </c>
      <c r="Q245" s="35">
        <f t="shared" si="9"/>
        <v>20</v>
      </c>
      <c r="R245" s="30"/>
    </row>
    <row r="246" spans="1:18" s="6" customFormat="1" ht="18" customHeight="1" x14ac:dyDescent="0.2">
      <c r="A246" s="89"/>
      <c r="B246" s="89"/>
      <c r="C246" s="89"/>
      <c r="D246" s="98"/>
      <c r="E246" s="89"/>
      <c r="F246" s="96"/>
      <c r="G246" s="116"/>
      <c r="H246" s="114"/>
      <c r="I246" s="114"/>
      <c r="J246" s="114"/>
      <c r="K246" s="35">
        <v>0.2</v>
      </c>
      <c r="L246" s="18" t="s">
        <v>502</v>
      </c>
      <c r="M246" s="102">
        <v>0.02</v>
      </c>
      <c r="N246" s="35">
        <f t="shared" si="8"/>
        <v>10</v>
      </c>
      <c r="O246" s="102"/>
      <c r="P246" s="18"/>
      <c r="Q246" s="35">
        <f t="shared" si="9"/>
        <v>0</v>
      </c>
      <c r="R246" s="30"/>
    </row>
    <row r="247" spans="1:18" s="6" customFormat="1" ht="18" customHeight="1" x14ac:dyDescent="0.2">
      <c r="A247" s="89"/>
      <c r="B247" s="89"/>
      <c r="C247" s="89"/>
      <c r="D247" s="98"/>
      <c r="E247" s="89"/>
      <c r="F247" s="96"/>
      <c r="G247" s="116"/>
      <c r="H247" s="114"/>
      <c r="I247" s="114"/>
      <c r="J247" s="114"/>
      <c r="K247" s="35">
        <v>0.1</v>
      </c>
      <c r="L247" s="18" t="s">
        <v>505</v>
      </c>
      <c r="M247" s="102">
        <v>0.01</v>
      </c>
      <c r="N247" s="35">
        <f t="shared" si="8"/>
        <v>10</v>
      </c>
      <c r="O247" s="102"/>
      <c r="P247" s="18"/>
      <c r="Q247" s="35">
        <f t="shared" si="9"/>
        <v>0</v>
      </c>
      <c r="R247" s="30"/>
    </row>
    <row r="248" spans="1:18" s="6" customFormat="1" ht="36.75" customHeight="1" x14ac:dyDescent="0.2">
      <c r="A248" s="100"/>
      <c r="B248" s="100"/>
      <c r="C248" s="100"/>
      <c r="D248" s="100"/>
      <c r="E248" s="100"/>
      <c r="F248" s="97"/>
      <c r="G248" s="100" t="s">
        <v>6</v>
      </c>
      <c r="H248" s="115" t="s">
        <v>270</v>
      </c>
      <c r="I248" s="115"/>
      <c r="J248" s="115"/>
      <c r="K248" s="105">
        <v>0.3</v>
      </c>
      <c r="L248" s="95" t="s">
        <v>502</v>
      </c>
      <c r="M248" s="103">
        <v>0.02</v>
      </c>
      <c r="N248" s="105">
        <f t="shared" si="8"/>
        <v>15</v>
      </c>
      <c r="O248" s="103">
        <v>1</v>
      </c>
      <c r="P248" s="95" t="s">
        <v>4</v>
      </c>
      <c r="Q248" s="105">
        <f t="shared" si="9"/>
        <v>15</v>
      </c>
      <c r="R248" s="30"/>
    </row>
    <row r="249" spans="1:18" s="6" customFormat="1" ht="48" customHeight="1" x14ac:dyDescent="0.2">
      <c r="A249" s="89"/>
      <c r="B249" s="89"/>
      <c r="C249" s="89"/>
      <c r="D249" s="89"/>
      <c r="E249" s="89"/>
      <c r="F249" s="96"/>
      <c r="G249" s="20" t="s">
        <v>7</v>
      </c>
      <c r="H249" s="114" t="s">
        <v>271</v>
      </c>
      <c r="I249" s="114"/>
      <c r="J249" s="114"/>
      <c r="K249" s="35">
        <v>0.36</v>
      </c>
      <c r="L249" s="18" t="s">
        <v>511</v>
      </c>
      <c r="M249" s="102">
        <v>0.03</v>
      </c>
      <c r="N249" s="35">
        <f t="shared" si="8"/>
        <v>12</v>
      </c>
      <c r="O249" s="102">
        <v>1</v>
      </c>
      <c r="P249" s="18" t="s">
        <v>107</v>
      </c>
      <c r="Q249" s="35">
        <f t="shared" si="9"/>
        <v>12</v>
      </c>
      <c r="R249" s="30"/>
    </row>
    <row r="250" spans="1:18" s="6" customFormat="1" ht="20.100000000000001" customHeight="1" x14ac:dyDescent="0.2">
      <c r="A250" s="89"/>
      <c r="B250" s="89"/>
      <c r="C250" s="89"/>
      <c r="D250" s="89"/>
      <c r="E250" s="89"/>
      <c r="F250" s="116" t="s">
        <v>22</v>
      </c>
      <c r="G250" s="114" t="s">
        <v>272</v>
      </c>
      <c r="H250" s="114"/>
      <c r="I250" s="114"/>
      <c r="J250" s="114"/>
      <c r="K250" s="35"/>
      <c r="L250" s="18"/>
      <c r="M250" s="102"/>
      <c r="N250" s="35"/>
      <c r="O250" s="102"/>
      <c r="P250" s="18"/>
      <c r="Q250" s="35"/>
      <c r="R250" s="30"/>
    </row>
    <row r="251" spans="1:18" s="6" customFormat="1" ht="20.100000000000001" customHeight="1" x14ac:dyDescent="0.2">
      <c r="A251" s="89"/>
      <c r="B251" s="89"/>
      <c r="C251" s="89"/>
      <c r="D251" s="89"/>
      <c r="E251" s="89"/>
      <c r="F251" s="116"/>
      <c r="G251" s="18" t="s">
        <v>5</v>
      </c>
      <c r="H251" s="114" t="s">
        <v>273</v>
      </c>
      <c r="I251" s="114"/>
      <c r="J251" s="114"/>
      <c r="K251" s="35">
        <v>0.1</v>
      </c>
      <c r="L251" s="18" t="s">
        <v>505</v>
      </c>
      <c r="M251" s="102">
        <v>0.01</v>
      </c>
      <c r="N251" s="35">
        <f t="shared" si="8"/>
        <v>10</v>
      </c>
      <c r="O251" s="102"/>
      <c r="P251" s="18" t="s">
        <v>4</v>
      </c>
      <c r="Q251" s="35">
        <f t="shared" si="9"/>
        <v>0</v>
      </c>
      <c r="R251" s="30"/>
    </row>
    <row r="252" spans="1:18" s="6" customFormat="1" ht="20.100000000000001" customHeight="1" x14ac:dyDescent="0.2">
      <c r="A252" s="89"/>
      <c r="B252" s="89"/>
      <c r="C252" s="89"/>
      <c r="D252" s="89"/>
      <c r="E252" s="89"/>
      <c r="F252" s="116"/>
      <c r="G252" s="18" t="s">
        <v>6</v>
      </c>
      <c r="H252" s="114" t="s">
        <v>274</v>
      </c>
      <c r="I252" s="114"/>
      <c r="J252" s="114"/>
      <c r="K252" s="35">
        <v>0.11</v>
      </c>
      <c r="L252" s="18" t="s">
        <v>505</v>
      </c>
      <c r="M252" s="102">
        <v>0.01</v>
      </c>
      <c r="N252" s="35">
        <f t="shared" si="8"/>
        <v>11</v>
      </c>
      <c r="O252" s="102">
        <v>1</v>
      </c>
      <c r="P252" s="18" t="s">
        <v>107</v>
      </c>
      <c r="Q252" s="35">
        <f t="shared" si="9"/>
        <v>11</v>
      </c>
      <c r="R252" s="30"/>
    </row>
    <row r="253" spans="1:18" s="6" customFormat="1" ht="20.100000000000001" customHeight="1" x14ac:dyDescent="0.2">
      <c r="A253" s="89"/>
      <c r="B253" s="89"/>
      <c r="C253" s="89"/>
      <c r="D253" s="89"/>
      <c r="E253" s="89"/>
      <c r="F253" s="116"/>
      <c r="G253" s="18" t="s">
        <v>7</v>
      </c>
      <c r="H253" s="114" t="s">
        <v>275</v>
      </c>
      <c r="I253" s="114"/>
      <c r="J253" s="114"/>
      <c r="K253" s="35">
        <v>0.24</v>
      </c>
      <c r="L253" s="18" t="s">
        <v>502</v>
      </c>
      <c r="M253" s="102">
        <v>0.02</v>
      </c>
      <c r="N253" s="35">
        <f t="shared" si="8"/>
        <v>12</v>
      </c>
      <c r="O253" s="102">
        <v>2</v>
      </c>
      <c r="P253" s="18" t="s">
        <v>107</v>
      </c>
      <c r="Q253" s="35">
        <f t="shared" si="9"/>
        <v>24</v>
      </c>
      <c r="R253" s="30"/>
    </row>
    <row r="254" spans="1:18" s="6" customFormat="1" ht="30.75" customHeight="1" x14ac:dyDescent="0.2">
      <c r="A254" s="89"/>
      <c r="B254" s="89"/>
      <c r="C254" s="89"/>
      <c r="D254" s="89"/>
      <c r="E254" s="89"/>
      <c r="F254" s="116"/>
      <c r="G254" s="20" t="s">
        <v>57</v>
      </c>
      <c r="H254" s="114" t="s">
        <v>276</v>
      </c>
      <c r="I254" s="114"/>
      <c r="J254" s="114"/>
      <c r="K254" s="35">
        <v>0.3</v>
      </c>
      <c r="L254" s="18" t="s">
        <v>511</v>
      </c>
      <c r="M254" s="102">
        <v>0.03</v>
      </c>
      <c r="N254" s="35">
        <f t="shared" si="8"/>
        <v>10</v>
      </c>
      <c r="O254" s="102">
        <v>1</v>
      </c>
      <c r="P254" s="18" t="s">
        <v>107</v>
      </c>
      <c r="Q254" s="35">
        <f t="shared" si="9"/>
        <v>10</v>
      </c>
      <c r="R254" s="30"/>
    </row>
    <row r="255" spans="1:18" s="6" customFormat="1" ht="20.100000000000001" customHeight="1" x14ac:dyDescent="0.2">
      <c r="A255" s="89"/>
      <c r="B255" s="89"/>
      <c r="C255" s="89"/>
      <c r="D255" s="89"/>
      <c r="E255" s="89"/>
      <c r="F255" s="116" t="s">
        <v>27</v>
      </c>
      <c r="G255" s="114" t="s">
        <v>277</v>
      </c>
      <c r="H255" s="114"/>
      <c r="I255" s="114"/>
      <c r="J255" s="114"/>
      <c r="K255" s="35"/>
      <c r="L255" s="18"/>
      <c r="M255" s="102"/>
      <c r="N255" s="35"/>
      <c r="O255" s="102"/>
      <c r="P255" s="18"/>
      <c r="Q255" s="35"/>
      <c r="R255" s="30"/>
    </row>
    <row r="256" spans="1:18" s="6" customFormat="1" ht="20.100000000000001" customHeight="1" x14ac:dyDescent="0.2">
      <c r="A256" s="89"/>
      <c r="B256" s="89"/>
      <c r="C256" s="89"/>
      <c r="D256" s="89"/>
      <c r="E256" s="89"/>
      <c r="F256" s="116"/>
      <c r="G256" s="18" t="s">
        <v>5</v>
      </c>
      <c r="H256" s="114" t="s">
        <v>280</v>
      </c>
      <c r="I256" s="114"/>
      <c r="J256" s="114"/>
      <c r="K256" s="35">
        <v>0.12</v>
      </c>
      <c r="L256" s="18" t="s">
        <v>505</v>
      </c>
      <c r="M256" s="102">
        <v>0.01</v>
      </c>
      <c r="N256" s="35">
        <f t="shared" si="8"/>
        <v>12</v>
      </c>
      <c r="O256" s="102">
        <v>1</v>
      </c>
      <c r="P256" s="18" t="s">
        <v>4</v>
      </c>
      <c r="Q256" s="35">
        <f t="shared" si="9"/>
        <v>12</v>
      </c>
      <c r="R256" s="30"/>
    </row>
    <row r="257" spans="1:18" s="6" customFormat="1" ht="32.25" customHeight="1" x14ac:dyDescent="0.2">
      <c r="A257" s="89"/>
      <c r="B257" s="89"/>
      <c r="C257" s="89"/>
      <c r="D257" s="89"/>
      <c r="E257" s="89"/>
      <c r="F257" s="116"/>
      <c r="G257" s="18" t="s">
        <v>6</v>
      </c>
      <c r="H257" s="114" t="s">
        <v>281</v>
      </c>
      <c r="I257" s="114"/>
      <c r="J257" s="114"/>
      <c r="K257" s="35">
        <v>0.12</v>
      </c>
      <c r="L257" s="18" t="s">
        <v>502</v>
      </c>
      <c r="M257" s="102">
        <v>0.02</v>
      </c>
      <c r="N257" s="35">
        <f t="shared" si="8"/>
        <v>6</v>
      </c>
      <c r="O257" s="102">
        <v>1</v>
      </c>
      <c r="P257" s="18" t="s">
        <v>107</v>
      </c>
      <c r="Q257" s="35">
        <f t="shared" si="9"/>
        <v>6</v>
      </c>
      <c r="R257" s="30"/>
    </row>
    <row r="258" spans="1:18" s="6" customFormat="1" ht="33" customHeight="1" x14ac:dyDescent="0.2">
      <c r="A258" s="89"/>
      <c r="B258" s="89"/>
      <c r="C258" s="89"/>
      <c r="D258" s="89"/>
      <c r="E258" s="89"/>
      <c r="F258" s="116"/>
      <c r="G258" s="18" t="s">
        <v>7</v>
      </c>
      <c r="H258" s="114" t="s">
        <v>282</v>
      </c>
      <c r="I258" s="114"/>
      <c r="J258" s="114"/>
      <c r="K258" s="35">
        <v>0.39</v>
      </c>
      <c r="L258" s="18" t="s">
        <v>511</v>
      </c>
      <c r="M258" s="102">
        <v>0.03</v>
      </c>
      <c r="N258" s="35">
        <f t="shared" si="8"/>
        <v>13.000000000000002</v>
      </c>
      <c r="O258" s="102">
        <v>1</v>
      </c>
      <c r="P258" s="18" t="s">
        <v>283</v>
      </c>
      <c r="Q258" s="35">
        <f t="shared" si="9"/>
        <v>13.000000000000002</v>
      </c>
      <c r="R258" s="30"/>
    </row>
    <row r="259" spans="1:18" s="6" customFormat="1" ht="20.100000000000001" customHeight="1" x14ac:dyDescent="0.2">
      <c r="A259" s="89"/>
      <c r="B259" s="89"/>
      <c r="C259" s="89"/>
      <c r="D259" s="89"/>
      <c r="E259" s="89"/>
      <c r="F259" s="116"/>
      <c r="G259" s="20" t="s">
        <v>57</v>
      </c>
      <c r="H259" s="114" t="s">
        <v>284</v>
      </c>
      <c r="I259" s="114"/>
      <c r="J259" s="114"/>
      <c r="K259" s="35">
        <v>0.12</v>
      </c>
      <c r="L259" s="18" t="s">
        <v>505</v>
      </c>
      <c r="M259" s="102">
        <v>0.01</v>
      </c>
      <c r="N259" s="35">
        <f t="shared" si="8"/>
        <v>12</v>
      </c>
      <c r="O259" s="102">
        <v>1</v>
      </c>
      <c r="P259" s="18" t="s">
        <v>4</v>
      </c>
      <c r="Q259" s="35">
        <f t="shared" si="9"/>
        <v>12</v>
      </c>
      <c r="R259" s="30"/>
    </row>
    <row r="260" spans="1:18" s="6" customFormat="1" ht="20.100000000000001" customHeight="1" x14ac:dyDescent="0.2">
      <c r="A260" s="89"/>
      <c r="B260" s="89"/>
      <c r="C260" s="89"/>
      <c r="D260" s="89"/>
      <c r="E260" s="89"/>
      <c r="F260" s="116"/>
      <c r="G260" s="20" t="s">
        <v>70</v>
      </c>
      <c r="H260" s="114" t="s">
        <v>285</v>
      </c>
      <c r="I260" s="114"/>
      <c r="J260" s="114"/>
      <c r="K260" s="35">
        <v>0.15</v>
      </c>
      <c r="L260" s="18" t="s">
        <v>505</v>
      </c>
      <c r="M260" s="102">
        <v>0.01</v>
      </c>
      <c r="N260" s="35">
        <f t="shared" si="8"/>
        <v>15</v>
      </c>
      <c r="O260" s="102">
        <v>1</v>
      </c>
      <c r="P260" s="18" t="s">
        <v>107</v>
      </c>
      <c r="Q260" s="35">
        <f t="shared" si="9"/>
        <v>15</v>
      </c>
      <c r="R260" s="30"/>
    </row>
    <row r="261" spans="1:18" s="6" customFormat="1" ht="20.100000000000001" customHeight="1" x14ac:dyDescent="0.2">
      <c r="A261" s="89"/>
      <c r="B261" s="89"/>
      <c r="C261" s="89"/>
      <c r="D261" s="89"/>
      <c r="E261" s="116">
        <v>2</v>
      </c>
      <c r="F261" s="114" t="s">
        <v>286</v>
      </c>
      <c r="G261" s="114"/>
      <c r="H261" s="114"/>
      <c r="I261" s="114"/>
      <c r="J261" s="114"/>
      <c r="K261" s="35"/>
      <c r="L261" s="18"/>
      <c r="M261" s="102"/>
      <c r="N261" s="35"/>
      <c r="O261" s="102"/>
      <c r="P261" s="18"/>
      <c r="Q261" s="35"/>
      <c r="R261" s="30"/>
    </row>
    <row r="262" spans="1:18" s="6" customFormat="1" ht="30.75" customHeight="1" x14ac:dyDescent="0.2">
      <c r="A262" s="89"/>
      <c r="B262" s="89"/>
      <c r="C262" s="89"/>
      <c r="D262" s="89"/>
      <c r="E262" s="116"/>
      <c r="F262" s="19" t="s">
        <v>19</v>
      </c>
      <c r="G262" s="114" t="s">
        <v>291</v>
      </c>
      <c r="H262" s="114"/>
      <c r="I262" s="114"/>
      <c r="J262" s="114"/>
      <c r="K262" s="35">
        <v>0.14000000000000001</v>
      </c>
      <c r="L262" s="18" t="s">
        <v>505</v>
      </c>
      <c r="M262" s="102">
        <v>0.01</v>
      </c>
      <c r="N262" s="35">
        <f t="shared" ref="N262:N324" si="10">K262/M262</f>
        <v>14.000000000000002</v>
      </c>
      <c r="O262" s="102">
        <f>2*12</f>
        <v>24</v>
      </c>
      <c r="P262" s="18" t="s">
        <v>4</v>
      </c>
      <c r="Q262" s="35">
        <f t="shared" si="9"/>
        <v>336.00000000000006</v>
      </c>
      <c r="R262" s="30"/>
    </row>
    <row r="263" spans="1:18" s="6" customFormat="1" ht="20.100000000000001" customHeight="1" x14ac:dyDescent="0.2">
      <c r="A263" s="89"/>
      <c r="B263" s="89"/>
      <c r="C263" s="89"/>
      <c r="D263" s="89"/>
      <c r="E263" s="116"/>
      <c r="F263" s="19" t="s">
        <v>22</v>
      </c>
      <c r="G263" s="114" t="s">
        <v>293</v>
      </c>
      <c r="H263" s="114"/>
      <c r="I263" s="114"/>
      <c r="J263" s="114"/>
      <c r="K263" s="35">
        <v>0.8</v>
      </c>
      <c r="L263" s="18" t="s">
        <v>502</v>
      </c>
      <c r="M263" s="102">
        <v>0.02</v>
      </c>
      <c r="N263" s="35">
        <f t="shared" si="10"/>
        <v>40</v>
      </c>
      <c r="O263" s="102">
        <v>2</v>
      </c>
      <c r="P263" s="18" t="s">
        <v>4</v>
      </c>
      <c r="Q263" s="35">
        <f t="shared" ref="Q263:Q326" si="11">O263*N263</f>
        <v>80</v>
      </c>
      <c r="R263" s="30"/>
    </row>
    <row r="264" spans="1:18" s="6" customFormat="1" ht="20.100000000000001" customHeight="1" x14ac:dyDescent="0.2">
      <c r="A264" s="89"/>
      <c r="B264" s="89"/>
      <c r="C264" s="89"/>
      <c r="D264" s="89"/>
      <c r="E264" s="89">
        <v>3</v>
      </c>
      <c r="F264" s="114" t="s">
        <v>295</v>
      </c>
      <c r="G264" s="114"/>
      <c r="H264" s="114"/>
      <c r="I264" s="114"/>
      <c r="J264" s="114"/>
      <c r="K264" s="35"/>
      <c r="L264" s="87"/>
      <c r="M264" s="102"/>
      <c r="N264" s="35"/>
      <c r="O264" s="102"/>
      <c r="P264" s="87"/>
      <c r="Q264" s="35"/>
      <c r="R264" s="30"/>
    </row>
    <row r="265" spans="1:18" s="6" customFormat="1" ht="20.100000000000001" customHeight="1" x14ac:dyDescent="0.2">
      <c r="A265" s="89"/>
      <c r="B265" s="89"/>
      <c r="C265" s="89"/>
      <c r="D265" s="89"/>
      <c r="E265" s="89"/>
      <c r="F265" s="89" t="s">
        <v>19</v>
      </c>
      <c r="G265" s="114" t="s">
        <v>296</v>
      </c>
      <c r="H265" s="114"/>
      <c r="I265" s="114"/>
      <c r="J265" s="114"/>
      <c r="K265" s="35"/>
      <c r="L265" s="87"/>
      <c r="M265" s="102"/>
      <c r="N265" s="35"/>
      <c r="O265" s="102"/>
      <c r="P265" s="87"/>
      <c r="Q265" s="35"/>
      <c r="R265" s="30"/>
    </row>
    <row r="266" spans="1:18" s="6" customFormat="1" ht="20.100000000000001" customHeight="1" x14ac:dyDescent="0.2">
      <c r="A266" s="98"/>
      <c r="B266" s="98"/>
      <c r="C266" s="98"/>
      <c r="D266" s="98"/>
      <c r="E266" s="98"/>
      <c r="F266" s="98"/>
      <c r="G266" s="94" t="s">
        <v>5</v>
      </c>
      <c r="H266" s="114" t="s">
        <v>297</v>
      </c>
      <c r="I266" s="114"/>
      <c r="J266" s="114"/>
      <c r="K266" s="35">
        <v>0.13</v>
      </c>
      <c r="L266" s="94" t="s">
        <v>505</v>
      </c>
      <c r="M266" s="102">
        <v>0.01</v>
      </c>
      <c r="N266" s="35">
        <f t="shared" si="10"/>
        <v>13</v>
      </c>
      <c r="O266" s="102">
        <v>2</v>
      </c>
      <c r="P266" s="94" t="s">
        <v>298</v>
      </c>
      <c r="Q266" s="35">
        <f t="shared" si="11"/>
        <v>26</v>
      </c>
      <c r="R266" s="30"/>
    </row>
    <row r="267" spans="1:18" s="6" customFormat="1" ht="20.100000000000001" customHeight="1" x14ac:dyDescent="0.2">
      <c r="A267" s="89"/>
      <c r="B267" s="98"/>
      <c r="C267" s="98"/>
      <c r="D267" s="98"/>
      <c r="E267" s="98"/>
      <c r="F267" s="98"/>
      <c r="G267" s="94" t="s">
        <v>6</v>
      </c>
      <c r="H267" s="114" t="s">
        <v>299</v>
      </c>
      <c r="I267" s="114"/>
      <c r="J267" s="114"/>
      <c r="K267" s="35">
        <v>0.08</v>
      </c>
      <c r="L267" s="94" t="s">
        <v>502</v>
      </c>
      <c r="M267" s="102">
        <v>0.02</v>
      </c>
      <c r="N267" s="35">
        <f t="shared" si="10"/>
        <v>4</v>
      </c>
      <c r="O267" s="102">
        <v>2</v>
      </c>
      <c r="P267" s="18" t="s">
        <v>4</v>
      </c>
      <c r="Q267" s="35">
        <f t="shared" si="11"/>
        <v>8</v>
      </c>
      <c r="R267" s="30"/>
    </row>
    <row r="268" spans="1:18" s="6" customFormat="1" ht="20.100000000000001" customHeight="1" x14ac:dyDescent="0.2">
      <c r="A268" s="89"/>
      <c r="B268" s="89"/>
      <c r="C268" s="89"/>
      <c r="D268" s="89"/>
      <c r="E268" s="89"/>
      <c r="F268" s="89"/>
      <c r="G268" s="18" t="s">
        <v>7</v>
      </c>
      <c r="H268" s="114" t="s">
        <v>301</v>
      </c>
      <c r="I268" s="114"/>
      <c r="J268" s="114"/>
      <c r="K268" s="35">
        <v>0.03</v>
      </c>
      <c r="L268" s="18" t="s">
        <v>505</v>
      </c>
      <c r="M268" s="102">
        <v>0.01</v>
      </c>
      <c r="N268" s="35">
        <f t="shared" si="10"/>
        <v>3</v>
      </c>
      <c r="O268" s="102">
        <v>2</v>
      </c>
      <c r="P268" s="18" t="s">
        <v>4</v>
      </c>
      <c r="Q268" s="35">
        <f t="shared" si="11"/>
        <v>6</v>
      </c>
      <c r="R268" s="30"/>
    </row>
    <row r="269" spans="1:18" s="6" customFormat="1" ht="20.100000000000001" customHeight="1" x14ac:dyDescent="0.2">
      <c r="A269" s="89"/>
      <c r="B269" s="89"/>
      <c r="C269" s="89"/>
      <c r="D269" s="89"/>
      <c r="E269" s="89"/>
      <c r="F269" s="89"/>
      <c r="G269" s="20" t="s">
        <v>57</v>
      </c>
      <c r="H269" s="114" t="s">
        <v>302</v>
      </c>
      <c r="I269" s="114"/>
      <c r="J269" s="114"/>
      <c r="K269" s="35">
        <v>0.26</v>
      </c>
      <c r="L269" s="18" t="s">
        <v>502</v>
      </c>
      <c r="M269" s="102">
        <v>0.02</v>
      </c>
      <c r="N269" s="35">
        <f t="shared" si="10"/>
        <v>13</v>
      </c>
      <c r="O269" s="102">
        <v>2</v>
      </c>
      <c r="P269" s="18" t="s">
        <v>4</v>
      </c>
      <c r="Q269" s="35">
        <f t="shared" si="11"/>
        <v>26</v>
      </c>
      <c r="R269" s="30"/>
    </row>
    <row r="270" spans="1:18" s="6" customFormat="1" ht="20.100000000000001" customHeight="1" x14ac:dyDescent="0.2">
      <c r="A270" s="89"/>
      <c r="B270" s="89"/>
      <c r="C270" s="89"/>
      <c r="D270" s="89"/>
      <c r="E270" s="89"/>
      <c r="F270" s="89"/>
      <c r="G270" s="20" t="s">
        <v>70</v>
      </c>
      <c r="H270" s="114" t="s">
        <v>303</v>
      </c>
      <c r="I270" s="114"/>
      <c r="J270" s="114"/>
      <c r="K270" s="35">
        <v>0.3</v>
      </c>
      <c r="L270" s="18" t="s">
        <v>511</v>
      </c>
      <c r="M270" s="102">
        <v>0.03</v>
      </c>
      <c r="N270" s="35">
        <f t="shared" si="10"/>
        <v>10</v>
      </c>
      <c r="O270" s="102">
        <v>2</v>
      </c>
      <c r="P270" s="18" t="s">
        <v>91</v>
      </c>
      <c r="Q270" s="35">
        <f t="shared" si="11"/>
        <v>20</v>
      </c>
      <c r="R270" s="30"/>
    </row>
    <row r="271" spans="1:18" s="6" customFormat="1" ht="34.5" customHeight="1" x14ac:dyDescent="0.2">
      <c r="A271" s="89"/>
      <c r="B271" s="89"/>
      <c r="C271" s="89"/>
      <c r="D271" s="89"/>
      <c r="E271" s="89"/>
      <c r="F271" s="19" t="s">
        <v>22</v>
      </c>
      <c r="G271" s="117" t="s">
        <v>304</v>
      </c>
      <c r="H271" s="117"/>
      <c r="I271" s="117"/>
      <c r="J271" s="117"/>
      <c r="K271" s="35">
        <v>0.2</v>
      </c>
      <c r="L271" s="18" t="s">
        <v>502</v>
      </c>
      <c r="M271" s="102">
        <v>0.02</v>
      </c>
      <c r="N271" s="35">
        <f t="shared" si="10"/>
        <v>10</v>
      </c>
      <c r="O271" s="102">
        <v>1</v>
      </c>
      <c r="P271" s="18" t="s">
        <v>298</v>
      </c>
      <c r="Q271" s="35">
        <f t="shared" si="11"/>
        <v>10</v>
      </c>
      <c r="R271" s="30"/>
    </row>
    <row r="272" spans="1:18" s="6" customFormat="1" ht="20.100000000000001" customHeight="1" x14ac:dyDescent="0.2">
      <c r="A272" s="89"/>
      <c r="B272" s="89"/>
      <c r="C272" s="89"/>
      <c r="D272" s="89"/>
      <c r="E272" s="89"/>
      <c r="F272" s="19" t="s">
        <v>27</v>
      </c>
      <c r="G272" s="114" t="s">
        <v>305</v>
      </c>
      <c r="H272" s="114"/>
      <c r="I272" s="114"/>
      <c r="J272" s="114"/>
      <c r="K272" s="35">
        <v>0.2</v>
      </c>
      <c r="L272" s="18" t="s">
        <v>505</v>
      </c>
      <c r="M272" s="102">
        <v>0.01</v>
      </c>
      <c r="N272" s="35">
        <f t="shared" si="10"/>
        <v>20</v>
      </c>
      <c r="O272" s="102"/>
      <c r="P272" s="18" t="s">
        <v>4</v>
      </c>
      <c r="Q272" s="35">
        <f t="shared" si="11"/>
        <v>0</v>
      </c>
      <c r="R272" s="30"/>
    </row>
    <row r="273" spans="1:18" s="6" customFormat="1" ht="20.100000000000001" customHeight="1" x14ac:dyDescent="0.2">
      <c r="A273" s="89"/>
      <c r="B273" s="89"/>
      <c r="C273" s="89"/>
      <c r="D273" s="89"/>
      <c r="E273" s="89"/>
      <c r="F273" s="19" t="s">
        <v>28</v>
      </c>
      <c r="G273" s="114" t="s">
        <v>312</v>
      </c>
      <c r="H273" s="114"/>
      <c r="I273" s="114"/>
      <c r="J273" s="114"/>
      <c r="K273" s="35">
        <v>0.11</v>
      </c>
      <c r="L273" s="18" t="s">
        <v>505</v>
      </c>
      <c r="M273" s="102">
        <v>0.01</v>
      </c>
      <c r="N273" s="35">
        <f t="shared" si="10"/>
        <v>11</v>
      </c>
      <c r="O273" s="102">
        <v>1</v>
      </c>
      <c r="P273" s="18" t="s">
        <v>4</v>
      </c>
      <c r="Q273" s="35">
        <f t="shared" si="11"/>
        <v>11</v>
      </c>
      <c r="R273" s="30"/>
    </row>
    <row r="274" spans="1:18" s="6" customFormat="1" ht="20.100000000000001" customHeight="1" x14ac:dyDescent="0.2">
      <c r="A274" s="89"/>
      <c r="B274" s="89"/>
      <c r="C274" s="89"/>
      <c r="D274" s="89"/>
      <c r="E274" s="89"/>
      <c r="F274" s="19" t="s">
        <v>31</v>
      </c>
      <c r="G274" s="114" t="s">
        <v>314</v>
      </c>
      <c r="H274" s="114"/>
      <c r="I274" s="114"/>
      <c r="J274" s="114"/>
      <c r="K274" s="35">
        <v>0.36</v>
      </c>
      <c r="L274" s="18" t="s">
        <v>502</v>
      </c>
      <c r="M274" s="102">
        <v>0.02</v>
      </c>
      <c r="N274" s="35">
        <f t="shared" si="10"/>
        <v>18</v>
      </c>
      <c r="O274" s="102">
        <v>1</v>
      </c>
      <c r="P274" s="18" t="s">
        <v>4</v>
      </c>
      <c r="Q274" s="35">
        <f t="shared" si="11"/>
        <v>18</v>
      </c>
      <c r="R274" s="30"/>
    </row>
    <row r="275" spans="1:18" s="6" customFormat="1" ht="20.100000000000001" customHeight="1" x14ac:dyDescent="0.2">
      <c r="A275" s="89"/>
      <c r="B275" s="89"/>
      <c r="C275" s="89"/>
      <c r="D275" s="89"/>
      <c r="E275" s="89"/>
      <c r="F275" s="19" t="s">
        <v>33</v>
      </c>
      <c r="G275" s="114" t="s">
        <v>315</v>
      </c>
      <c r="H275" s="114"/>
      <c r="I275" s="114"/>
      <c r="J275" s="114"/>
      <c r="K275" s="35">
        <v>0.18</v>
      </c>
      <c r="L275" s="18" t="s">
        <v>505</v>
      </c>
      <c r="M275" s="102">
        <v>0.01</v>
      </c>
      <c r="N275" s="35">
        <f t="shared" si="10"/>
        <v>18</v>
      </c>
      <c r="O275" s="102">
        <v>1</v>
      </c>
      <c r="P275" s="18" t="s">
        <v>98</v>
      </c>
      <c r="Q275" s="35">
        <f t="shared" si="11"/>
        <v>18</v>
      </c>
      <c r="R275" s="30"/>
    </row>
    <row r="276" spans="1:18" s="6" customFormat="1" ht="20.100000000000001" customHeight="1" x14ac:dyDescent="0.2">
      <c r="A276" s="89"/>
      <c r="B276" s="89"/>
      <c r="C276" s="89"/>
      <c r="D276" s="89"/>
      <c r="E276" s="89"/>
      <c r="F276" s="19" t="s">
        <v>35</v>
      </c>
      <c r="G276" s="114" t="s">
        <v>316</v>
      </c>
      <c r="H276" s="114"/>
      <c r="I276" s="114"/>
      <c r="J276" s="114"/>
      <c r="K276" s="35">
        <v>0.22</v>
      </c>
      <c r="L276" s="18" t="s">
        <v>502</v>
      </c>
      <c r="M276" s="102">
        <v>0.02</v>
      </c>
      <c r="N276" s="35">
        <f t="shared" si="10"/>
        <v>11</v>
      </c>
      <c r="O276" s="102"/>
      <c r="P276" s="18" t="s">
        <v>98</v>
      </c>
      <c r="Q276" s="35">
        <f t="shared" si="11"/>
        <v>0</v>
      </c>
      <c r="R276" s="30"/>
    </row>
    <row r="277" spans="1:18" s="6" customFormat="1" ht="20.100000000000001" customHeight="1" x14ac:dyDescent="0.2">
      <c r="A277" s="89"/>
      <c r="B277" s="89"/>
      <c r="C277" s="89"/>
      <c r="D277" s="89"/>
      <c r="E277" s="89"/>
      <c r="F277" s="19" t="s">
        <v>45</v>
      </c>
      <c r="G277" s="114" t="s">
        <v>317</v>
      </c>
      <c r="H277" s="114"/>
      <c r="I277" s="114"/>
      <c r="J277" s="114"/>
      <c r="K277" s="35">
        <v>0.24</v>
      </c>
      <c r="L277" s="18" t="s">
        <v>502</v>
      </c>
      <c r="M277" s="102">
        <v>0.02</v>
      </c>
      <c r="N277" s="35">
        <f t="shared" si="10"/>
        <v>12</v>
      </c>
      <c r="O277" s="102"/>
      <c r="P277" s="18" t="s">
        <v>98</v>
      </c>
      <c r="Q277" s="35">
        <f t="shared" si="11"/>
        <v>0</v>
      </c>
      <c r="R277" s="30"/>
    </row>
    <row r="278" spans="1:18" s="6" customFormat="1" ht="21" customHeight="1" x14ac:dyDescent="0.2">
      <c r="A278" s="100"/>
      <c r="B278" s="100"/>
      <c r="C278" s="100"/>
      <c r="D278" s="100"/>
      <c r="E278" s="97">
        <v>4</v>
      </c>
      <c r="F278" s="115" t="s">
        <v>318</v>
      </c>
      <c r="G278" s="115"/>
      <c r="H278" s="115"/>
      <c r="I278" s="115"/>
      <c r="J278" s="115"/>
      <c r="K278" s="105"/>
      <c r="L278" s="95"/>
      <c r="M278" s="103"/>
      <c r="N278" s="105"/>
      <c r="O278" s="103"/>
      <c r="P278" s="95"/>
      <c r="Q278" s="105"/>
      <c r="R278" s="30"/>
    </row>
    <row r="279" spans="1:18" s="6" customFormat="1" ht="33" customHeight="1" x14ac:dyDescent="0.2">
      <c r="A279" s="89"/>
      <c r="B279" s="89"/>
      <c r="C279" s="89"/>
      <c r="D279" s="89"/>
      <c r="E279" s="96"/>
      <c r="F279" s="19" t="s">
        <v>19</v>
      </c>
      <c r="G279" s="117" t="s">
        <v>321</v>
      </c>
      <c r="H279" s="117"/>
      <c r="I279" s="117"/>
      <c r="J279" s="117"/>
      <c r="K279" s="35">
        <v>0.16</v>
      </c>
      <c r="L279" s="18" t="s">
        <v>505</v>
      </c>
      <c r="M279" s="102">
        <v>0.01</v>
      </c>
      <c r="N279" s="35">
        <f t="shared" si="10"/>
        <v>16</v>
      </c>
      <c r="O279" s="102">
        <f>6*12</f>
        <v>72</v>
      </c>
      <c r="P279" s="18" t="s">
        <v>4</v>
      </c>
      <c r="Q279" s="35">
        <f t="shared" si="11"/>
        <v>1152</v>
      </c>
      <c r="R279" s="30"/>
    </row>
    <row r="280" spans="1:18" s="6" customFormat="1" ht="20.100000000000001" customHeight="1" x14ac:dyDescent="0.2">
      <c r="A280" s="89"/>
      <c r="B280" s="89"/>
      <c r="C280" s="89"/>
      <c r="D280" s="89"/>
      <c r="E280" s="96"/>
      <c r="F280" s="19" t="s">
        <v>22</v>
      </c>
      <c r="G280" s="114" t="s">
        <v>322</v>
      </c>
      <c r="H280" s="114"/>
      <c r="I280" s="114"/>
      <c r="J280" s="114"/>
      <c r="K280" s="35">
        <v>0.18</v>
      </c>
      <c r="L280" s="18" t="s">
        <v>502</v>
      </c>
      <c r="M280" s="102">
        <v>0.02</v>
      </c>
      <c r="N280" s="35">
        <f t="shared" si="10"/>
        <v>9</v>
      </c>
      <c r="O280" s="102">
        <v>6</v>
      </c>
      <c r="P280" s="18" t="s">
        <v>4</v>
      </c>
      <c r="Q280" s="35">
        <f t="shared" si="11"/>
        <v>54</v>
      </c>
      <c r="R280" s="30"/>
    </row>
    <row r="281" spans="1:18" s="6" customFormat="1" ht="20.100000000000001" customHeight="1" x14ac:dyDescent="0.2">
      <c r="A281" s="89"/>
      <c r="B281" s="89"/>
      <c r="C281" s="89"/>
      <c r="D281" s="89"/>
      <c r="E281" s="116">
        <v>5</v>
      </c>
      <c r="F281" s="114" t="s">
        <v>458</v>
      </c>
      <c r="G281" s="114"/>
      <c r="H281" s="114"/>
      <c r="I281" s="114"/>
      <c r="J281" s="114"/>
      <c r="K281" s="35"/>
      <c r="L281" s="18"/>
      <c r="M281" s="102"/>
      <c r="N281" s="35"/>
      <c r="O281" s="102"/>
      <c r="P281" s="18"/>
      <c r="Q281" s="35"/>
      <c r="R281" s="30"/>
    </row>
    <row r="282" spans="1:18" s="6" customFormat="1" ht="20.100000000000001" customHeight="1" x14ac:dyDescent="0.2">
      <c r="A282" s="89"/>
      <c r="B282" s="89"/>
      <c r="C282" s="89"/>
      <c r="D282" s="89"/>
      <c r="E282" s="116"/>
      <c r="F282" s="19" t="s">
        <v>19</v>
      </c>
      <c r="G282" s="114" t="s">
        <v>239</v>
      </c>
      <c r="H282" s="114"/>
      <c r="I282" s="114"/>
      <c r="J282" s="114"/>
      <c r="K282" s="35">
        <v>0.15</v>
      </c>
      <c r="L282" s="18" t="s">
        <v>505</v>
      </c>
      <c r="M282" s="102">
        <v>0.01</v>
      </c>
      <c r="N282" s="35">
        <f t="shared" si="10"/>
        <v>15</v>
      </c>
      <c r="O282" s="102">
        <v>1</v>
      </c>
      <c r="P282" s="18" t="s">
        <v>240</v>
      </c>
      <c r="Q282" s="35">
        <f t="shared" si="11"/>
        <v>15</v>
      </c>
      <c r="R282" s="30"/>
    </row>
    <row r="283" spans="1:18" s="6" customFormat="1" ht="20.100000000000001" customHeight="1" x14ac:dyDescent="0.2">
      <c r="A283" s="89"/>
      <c r="B283" s="89"/>
      <c r="C283" s="89"/>
      <c r="D283" s="89"/>
      <c r="E283" s="116"/>
      <c r="F283" s="19" t="s">
        <v>22</v>
      </c>
      <c r="G283" s="114" t="s">
        <v>242</v>
      </c>
      <c r="H283" s="114"/>
      <c r="I283" s="114"/>
      <c r="J283" s="114"/>
      <c r="K283" s="35">
        <v>0.22</v>
      </c>
      <c r="L283" s="18" t="s">
        <v>505</v>
      </c>
      <c r="M283" s="102">
        <v>0.01</v>
      </c>
      <c r="N283" s="35">
        <f t="shared" si="10"/>
        <v>22</v>
      </c>
      <c r="O283" s="102">
        <v>1</v>
      </c>
      <c r="P283" s="18" t="s">
        <v>243</v>
      </c>
      <c r="Q283" s="35">
        <f t="shared" si="11"/>
        <v>22</v>
      </c>
      <c r="R283" s="30"/>
    </row>
    <row r="284" spans="1:18" s="6" customFormat="1" ht="20.100000000000001" customHeight="1" x14ac:dyDescent="0.2">
      <c r="A284" s="89"/>
      <c r="B284" s="89"/>
      <c r="C284" s="89"/>
      <c r="D284" s="89"/>
      <c r="E284" s="116"/>
      <c r="F284" s="19" t="s">
        <v>27</v>
      </c>
      <c r="G284" s="114" t="s">
        <v>459</v>
      </c>
      <c r="H284" s="114"/>
      <c r="I284" s="114"/>
      <c r="J284" s="114"/>
      <c r="K284" s="35">
        <v>0.52</v>
      </c>
      <c r="L284" s="18" t="s">
        <v>502</v>
      </c>
      <c r="M284" s="102">
        <v>0.02</v>
      </c>
      <c r="N284" s="35">
        <f t="shared" si="10"/>
        <v>26</v>
      </c>
      <c r="O284" s="102">
        <v>1</v>
      </c>
      <c r="P284" s="18" t="s">
        <v>243</v>
      </c>
      <c r="Q284" s="35">
        <f t="shared" si="11"/>
        <v>26</v>
      </c>
      <c r="R284" s="30"/>
    </row>
    <row r="285" spans="1:18" s="6" customFormat="1" ht="20.100000000000001" customHeight="1" x14ac:dyDescent="0.2">
      <c r="A285" s="89"/>
      <c r="B285" s="89"/>
      <c r="C285" s="89"/>
      <c r="D285" s="89"/>
      <c r="E285" s="116"/>
      <c r="F285" s="19" t="s">
        <v>28</v>
      </c>
      <c r="G285" s="114" t="s">
        <v>460</v>
      </c>
      <c r="H285" s="114"/>
      <c r="I285" s="114"/>
      <c r="J285" s="114"/>
      <c r="K285" s="35">
        <v>0.46</v>
      </c>
      <c r="L285" s="18" t="s">
        <v>502</v>
      </c>
      <c r="M285" s="102">
        <v>0.02</v>
      </c>
      <c r="N285" s="35">
        <f t="shared" si="10"/>
        <v>23</v>
      </c>
      <c r="O285" s="102">
        <v>1</v>
      </c>
      <c r="P285" s="18" t="s">
        <v>16</v>
      </c>
      <c r="Q285" s="35">
        <f t="shared" si="11"/>
        <v>23</v>
      </c>
      <c r="R285" s="30"/>
    </row>
    <row r="286" spans="1:18" s="6" customFormat="1" ht="20.100000000000001" customHeight="1" x14ac:dyDescent="0.2">
      <c r="A286" s="89"/>
      <c r="B286" s="89"/>
      <c r="C286" s="89"/>
      <c r="D286" s="89"/>
      <c r="E286" s="116"/>
      <c r="F286" s="19" t="s">
        <v>31</v>
      </c>
      <c r="G286" s="114" t="s">
        <v>461</v>
      </c>
      <c r="H286" s="114"/>
      <c r="I286" s="114"/>
      <c r="J286" s="114"/>
      <c r="K286" s="35">
        <v>0.54</v>
      </c>
      <c r="L286" s="18" t="s">
        <v>511</v>
      </c>
      <c r="M286" s="102">
        <v>0.03</v>
      </c>
      <c r="N286" s="35">
        <f t="shared" si="10"/>
        <v>18.000000000000004</v>
      </c>
      <c r="O286" s="102">
        <v>1</v>
      </c>
      <c r="P286" s="18" t="s">
        <v>16</v>
      </c>
      <c r="Q286" s="35">
        <f t="shared" si="11"/>
        <v>18.000000000000004</v>
      </c>
      <c r="R286" s="30"/>
    </row>
    <row r="287" spans="1:18" s="6" customFormat="1" ht="20.100000000000001" customHeight="1" x14ac:dyDescent="0.2">
      <c r="A287" s="89"/>
      <c r="B287" s="89"/>
      <c r="C287" s="89" t="s">
        <v>553</v>
      </c>
      <c r="D287" s="114" t="s">
        <v>323</v>
      </c>
      <c r="E287" s="89">
        <v>1</v>
      </c>
      <c r="F287" s="114" t="s">
        <v>324</v>
      </c>
      <c r="G287" s="114"/>
      <c r="H287" s="114"/>
      <c r="I287" s="114"/>
      <c r="J287" s="114"/>
      <c r="K287" s="35"/>
      <c r="L287" s="18"/>
      <c r="M287" s="102"/>
      <c r="N287" s="35"/>
      <c r="O287" s="102"/>
      <c r="P287" s="18"/>
      <c r="Q287" s="35"/>
      <c r="R287" s="30"/>
    </row>
    <row r="288" spans="1:18" s="6" customFormat="1" ht="20.100000000000001" customHeight="1" x14ac:dyDescent="0.2">
      <c r="A288" s="89"/>
      <c r="B288" s="89"/>
      <c r="C288" s="89"/>
      <c r="D288" s="114"/>
      <c r="E288" s="89"/>
      <c r="F288" s="19" t="s">
        <v>596</v>
      </c>
      <c r="G288" s="114" t="s">
        <v>325</v>
      </c>
      <c r="H288" s="114"/>
      <c r="I288" s="114"/>
      <c r="J288" s="114"/>
      <c r="K288" s="35">
        <v>0.34258333333333335</v>
      </c>
      <c r="L288" s="18" t="s">
        <v>502</v>
      </c>
      <c r="M288" s="102">
        <v>0.02</v>
      </c>
      <c r="N288" s="35">
        <f t="shared" si="10"/>
        <v>17.129166666666666</v>
      </c>
      <c r="O288" s="102"/>
      <c r="P288" s="18" t="s">
        <v>4</v>
      </c>
      <c r="Q288" s="35">
        <f t="shared" si="11"/>
        <v>0</v>
      </c>
      <c r="R288" s="30"/>
    </row>
    <row r="289" spans="1:18" s="6" customFormat="1" ht="20.100000000000001" customHeight="1" x14ac:dyDescent="0.2">
      <c r="A289" s="89"/>
      <c r="B289" s="89"/>
      <c r="C289" s="89"/>
      <c r="D289" s="114"/>
      <c r="E289" s="89"/>
      <c r="F289" s="116" t="s">
        <v>22</v>
      </c>
      <c r="G289" s="114" t="s">
        <v>326</v>
      </c>
      <c r="H289" s="114"/>
      <c r="I289" s="114"/>
      <c r="J289" s="114"/>
      <c r="K289" s="35"/>
      <c r="L289" s="18"/>
      <c r="M289" s="102"/>
      <c r="N289" s="35"/>
      <c r="O289" s="102"/>
      <c r="P289" s="18"/>
      <c r="Q289" s="35"/>
      <c r="R289" s="30"/>
    </row>
    <row r="290" spans="1:18" s="6" customFormat="1" ht="20.100000000000001" customHeight="1" x14ac:dyDescent="0.2">
      <c r="A290" s="89"/>
      <c r="B290" s="89"/>
      <c r="C290" s="89"/>
      <c r="D290" s="114"/>
      <c r="E290" s="89"/>
      <c r="F290" s="116"/>
      <c r="G290" s="18" t="s">
        <v>5</v>
      </c>
      <c r="H290" s="114" t="s">
        <v>327</v>
      </c>
      <c r="I290" s="114"/>
      <c r="J290" s="114"/>
      <c r="K290" s="35">
        <v>0.31204285714285712</v>
      </c>
      <c r="L290" s="18" t="s">
        <v>511</v>
      </c>
      <c r="M290" s="102">
        <v>0.03</v>
      </c>
      <c r="N290" s="35">
        <f t="shared" si="10"/>
        <v>10.401428571428571</v>
      </c>
      <c r="O290" s="102">
        <v>1</v>
      </c>
      <c r="P290" s="18" t="s">
        <v>4</v>
      </c>
      <c r="Q290" s="35">
        <f t="shared" si="11"/>
        <v>10.401428571428571</v>
      </c>
      <c r="R290" s="30"/>
    </row>
    <row r="291" spans="1:18" s="6" customFormat="1" ht="20.100000000000001" customHeight="1" x14ac:dyDescent="0.2">
      <c r="A291" s="89"/>
      <c r="B291" s="89"/>
      <c r="C291" s="89"/>
      <c r="D291" s="114"/>
      <c r="E291" s="89"/>
      <c r="F291" s="116"/>
      <c r="G291" s="18" t="s">
        <v>6</v>
      </c>
      <c r="H291" s="114" t="s">
        <v>328</v>
      </c>
      <c r="I291" s="114"/>
      <c r="J291" s="114"/>
      <c r="K291" s="35">
        <v>0.15447460317460315</v>
      </c>
      <c r="L291" s="18" t="s">
        <v>505</v>
      </c>
      <c r="M291" s="102">
        <v>0.01</v>
      </c>
      <c r="N291" s="35">
        <f t="shared" si="10"/>
        <v>15.447460317460315</v>
      </c>
      <c r="O291" s="102">
        <v>1</v>
      </c>
      <c r="P291" s="18" t="s">
        <v>4</v>
      </c>
      <c r="Q291" s="35">
        <f t="shared" si="11"/>
        <v>15.447460317460315</v>
      </c>
      <c r="R291" s="30"/>
    </row>
    <row r="292" spans="1:18" s="6" customFormat="1" ht="20.100000000000001" customHeight="1" x14ac:dyDescent="0.2">
      <c r="A292" s="89"/>
      <c r="B292" s="89"/>
      <c r="C292" s="89"/>
      <c r="D292" s="114"/>
      <c r="E292" s="89"/>
      <c r="F292" s="116"/>
      <c r="G292" s="18" t="s">
        <v>7</v>
      </c>
      <c r="H292" s="114" t="s">
        <v>329</v>
      </c>
      <c r="I292" s="114"/>
      <c r="J292" s="114"/>
      <c r="K292" s="35">
        <v>0.23433333333333331</v>
      </c>
      <c r="L292" s="18" t="s">
        <v>502</v>
      </c>
      <c r="M292" s="102">
        <v>0.02</v>
      </c>
      <c r="N292" s="35">
        <f t="shared" si="10"/>
        <v>11.716666666666665</v>
      </c>
      <c r="O292" s="102">
        <v>1</v>
      </c>
      <c r="P292" s="18" t="s">
        <v>4</v>
      </c>
      <c r="Q292" s="35">
        <f t="shared" si="11"/>
        <v>11.716666666666665</v>
      </c>
      <c r="R292" s="30"/>
    </row>
    <row r="293" spans="1:18" s="6" customFormat="1" ht="20.100000000000001" customHeight="1" x14ac:dyDescent="0.2">
      <c r="A293" s="89"/>
      <c r="B293" s="89"/>
      <c r="C293" s="89"/>
      <c r="D293" s="114"/>
      <c r="E293" s="89"/>
      <c r="F293" s="116"/>
      <c r="G293" s="20" t="s">
        <v>57</v>
      </c>
      <c r="H293" s="114" t="s">
        <v>330</v>
      </c>
      <c r="I293" s="114"/>
      <c r="J293" s="114"/>
      <c r="K293" s="35">
        <v>0.375</v>
      </c>
      <c r="L293" s="18" t="s">
        <v>511</v>
      </c>
      <c r="M293" s="102">
        <v>0.03</v>
      </c>
      <c r="N293" s="35">
        <f t="shared" si="10"/>
        <v>12.5</v>
      </c>
      <c r="O293" s="102">
        <v>1</v>
      </c>
      <c r="P293" s="18" t="s">
        <v>4</v>
      </c>
      <c r="Q293" s="35">
        <f t="shared" si="11"/>
        <v>12.5</v>
      </c>
      <c r="R293" s="30"/>
    </row>
    <row r="294" spans="1:18" s="6" customFormat="1" ht="20.100000000000001" customHeight="1" x14ac:dyDescent="0.2">
      <c r="A294" s="89"/>
      <c r="B294" s="89"/>
      <c r="C294" s="89"/>
      <c r="D294" s="89"/>
      <c r="E294" s="89"/>
      <c r="F294" s="116"/>
      <c r="G294" s="20" t="s">
        <v>70</v>
      </c>
      <c r="H294" s="114" t="s">
        <v>331</v>
      </c>
      <c r="I294" s="114"/>
      <c r="J294" s="114"/>
      <c r="K294" s="35">
        <v>0.25784523809523807</v>
      </c>
      <c r="L294" s="18" t="s">
        <v>502</v>
      </c>
      <c r="M294" s="102">
        <v>0.02</v>
      </c>
      <c r="N294" s="35">
        <f t="shared" si="10"/>
        <v>12.892261904761904</v>
      </c>
      <c r="O294" s="102">
        <v>1</v>
      </c>
      <c r="P294" s="18" t="s">
        <v>4</v>
      </c>
      <c r="Q294" s="35">
        <f t="shared" si="11"/>
        <v>12.892261904761904</v>
      </c>
      <c r="R294" s="30"/>
    </row>
    <row r="295" spans="1:18" s="6" customFormat="1" ht="20.100000000000001" customHeight="1" x14ac:dyDescent="0.2">
      <c r="A295" s="89"/>
      <c r="B295" s="89"/>
      <c r="C295" s="89"/>
      <c r="D295" s="89"/>
      <c r="E295" s="89"/>
      <c r="F295" s="89" t="s">
        <v>27</v>
      </c>
      <c r="G295" s="114" t="s">
        <v>332</v>
      </c>
      <c r="H295" s="114"/>
      <c r="I295" s="114"/>
      <c r="J295" s="114"/>
      <c r="K295" s="35"/>
      <c r="L295" s="18"/>
      <c r="M295" s="102"/>
      <c r="N295" s="35"/>
      <c r="O295" s="102"/>
      <c r="P295" s="18"/>
      <c r="Q295" s="35"/>
      <c r="R295" s="30"/>
    </row>
    <row r="296" spans="1:18" s="6" customFormat="1" ht="20.100000000000001" customHeight="1" x14ac:dyDescent="0.2">
      <c r="A296" s="89"/>
      <c r="B296" s="89"/>
      <c r="C296" s="89"/>
      <c r="D296" s="89"/>
      <c r="E296" s="89"/>
      <c r="F296" s="89"/>
      <c r="G296" s="87" t="s">
        <v>5</v>
      </c>
      <c r="H296" s="114" t="s">
        <v>333</v>
      </c>
      <c r="I296" s="114"/>
      <c r="J296" s="114"/>
      <c r="K296" s="35">
        <v>0.32374999999999998</v>
      </c>
      <c r="L296" s="87" t="s">
        <v>502</v>
      </c>
      <c r="M296" s="102">
        <v>0.02</v>
      </c>
      <c r="N296" s="35">
        <f t="shared" si="10"/>
        <v>16.1875</v>
      </c>
      <c r="O296" s="102">
        <v>1</v>
      </c>
      <c r="P296" s="87" t="s">
        <v>107</v>
      </c>
      <c r="Q296" s="35">
        <f t="shared" si="11"/>
        <v>16.1875</v>
      </c>
      <c r="R296" s="30"/>
    </row>
    <row r="297" spans="1:18" s="6" customFormat="1" ht="20.100000000000001" customHeight="1" x14ac:dyDescent="0.2">
      <c r="A297" s="89"/>
      <c r="B297" s="89"/>
      <c r="C297" s="89"/>
      <c r="D297" s="89"/>
      <c r="E297" s="89"/>
      <c r="F297" s="89"/>
      <c r="G297" s="87" t="s">
        <v>6</v>
      </c>
      <c r="H297" s="114" t="s">
        <v>334</v>
      </c>
      <c r="I297" s="114"/>
      <c r="J297" s="114"/>
      <c r="K297" s="35">
        <v>0.10847222222222223</v>
      </c>
      <c r="L297" s="87" t="s">
        <v>505</v>
      </c>
      <c r="M297" s="102">
        <v>0.01</v>
      </c>
      <c r="N297" s="35">
        <f t="shared" si="10"/>
        <v>10.847222222222223</v>
      </c>
      <c r="O297" s="102">
        <v>1</v>
      </c>
      <c r="P297" s="87" t="s">
        <v>4</v>
      </c>
      <c r="Q297" s="35">
        <f t="shared" si="11"/>
        <v>10.847222222222223</v>
      </c>
      <c r="R297" s="30"/>
    </row>
    <row r="298" spans="1:18" s="6" customFormat="1" ht="20.100000000000001" customHeight="1" x14ac:dyDescent="0.2">
      <c r="A298" s="98"/>
      <c r="B298" s="98"/>
      <c r="C298" s="98"/>
      <c r="D298" s="98"/>
      <c r="E298" s="98"/>
      <c r="F298" s="98"/>
      <c r="G298" s="94" t="s">
        <v>7</v>
      </c>
      <c r="H298" s="114" t="s">
        <v>335</v>
      </c>
      <c r="I298" s="114"/>
      <c r="J298" s="114"/>
      <c r="K298" s="35">
        <v>0.46968749999999998</v>
      </c>
      <c r="L298" s="94" t="s">
        <v>511</v>
      </c>
      <c r="M298" s="102">
        <v>0.03</v>
      </c>
      <c r="N298" s="35">
        <f t="shared" si="10"/>
        <v>15.65625</v>
      </c>
      <c r="O298" s="102">
        <v>1</v>
      </c>
      <c r="P298" s="94" t="s">
        <v>4</v>
      </c>
      <c r="Q298" s="35">
        <f t="shared" si="11"/>
        <v>15.65625</v>
      </c>
      <c r="R298" s="30"/>
    </row>
    <row r="299" spans="1:18" s="6" customFormat="1" ht="20.100000000000001" customHeight="1" x14ac:dyDescent="0.2">
      <c r="A299" s="98"/>
      <c r="B299" s="98"/>
      <c r="C299" s="98"/>
      <c r="D299" s="98"/>
      <c r="E299" s="98"/>
      <c r="F299" s="98"/>
      <c r="G299" s="98" t="s">
        <v>57</v>
      </c>
      <c r="H299" s="114" t="s">
        <v>336</v>
      </c>
      <c r="I299" s="114"/>
      <c r="J299" s="114"/>
      <c r="K299" s="35">
        <v>0.34368750000000003</v>
      </c>
      <c r="L299" s="94" t="s">
        <v>511</v>
      </c>
      <c r="M299" s="102">
        <v>0.03</v>
      </c>
      <c r="N299" s="35">
        <f t="shared" si="10"/>
        <v>11.456250000000001</v>
      </c>
      <c r="O299" s="102">
        <v>1</v>
      </c>
      <c r="P299" s="94" t="s">
        <v>337</v>
      </c>
      <c r="Q299" s="35">
        <f t="shared" si="11"/>
        <v>11.456250000000001</v>
      </c>
      <c r="R299" s="30"/>
    </row>
    <row r="300" spans="1:18" s="6" customFormat="1" ht="20.100000000000001" customHeight="1" x14ac:dyDescent="0.2">
      <c r="A300" s="89"/>
      <c r="B300" s="89"/>
      <c r="C300" s="89"/>
      <c r="D300" s="89"/>
      <c r="E300" s="89"/>
      <c r="F300" s="89"/>
      <c r="G300" s="20" t="s">
        <v>70</v>
      </c>
      <c r="H300" s="114" t="s">
        <v>338</v>
      </c>
      <c r="I300" s="114"/>
      <c r="J300" s="114"/>
      <c r="K300" s="35">
        <v>0.1875</v>
      </c>
      <c r="L300" s="18" t="s">
        <v>511</v>
      </c>
      <c r="M300" s="102">
        <v>0.03</v>
      </c>
      <c r="N300" s="35">
        <f t="shared" si="10"/>
        <v>6.25</v>
      </c>
      <c r="O300" s="102">
        <v>1</v>
      </c>
      <c r="P300" s="18" t="s">
        <v>337</v>
      </c>
      <c r="Q300" s="35">
        <f t="shared" si="11"/>
        <v>6.25</v>
      </c>
      <c r="R300" s="30"/>
    </row>
    <row r="301" spans="1:18" s="6" customFormat="1" ht="20.100000000000001" customHeight="1" x14ac:dyDescent="0.2">
      <c r="A301" s="89"/>
      <c r="B301" s="89"/>
      <c r="C301" s="89"/>
      <c r="D301" s="98"/>
      <c r="E301" s="89"/>
      <c r="F301" s="89"/>
      <c r="G301" s="20" t="s">
        <v>72</v>
      </c>
      <c r="H301" s="114" t="s">
        <v>339</v>
      </c>
      <c r="I301" s="114"/>
      <c r="J301" s="114"/>
      <c r="K301" s="35">
        <v>0.27749999999999997</v>
      </c>
      <c r="L301" s="18" t="s">
        <v>511</v>
      </c>
      <c r="M301" s="102">
        <v>0.03</v>
      </c>
      <c r="N301" s="35">
        <f t="shared" si="10"/>
        <v>9.25</v>
      </c>
      <c r="O301" s="102">
        <v>1</v>
      </c>
      <c r="P301" s="18" t="s">
        <v>337</v>
      </c>
      <c r="Q301" s="35">
        <f t="shared" si="11"/>
        <v>9.25</v>
      </c>
      <c r="R301" s="30"/>
    </row>
    <row r="302" spans="1:18" s="6" customFormat="1" ht="20.100000000000001" customHeight="1" x14ac:dyDescent="0.2">
      <c r="A302" s="89"/>
      <c r="B302" s="89"/>
      <c r="C302" s="89"/>
      <c r="D302" s="89"/>
      <c r="E302" s="89"/>
      <c r="F302" s="89"/>
      <c r="G302" s="20" t="s">
        <v>74</v>
      </c>
      <c r="H302" s="114" t="s">
        <v>340</v>
      </c>
      <c r="I302" s="114"/>
      <c r="J302" s="114"/>
      <c r="K302" s="35">
        <v>0.13293749999999999</v>
      </c>
      <c r="L302" s="18" t="s">
        <v>505</v>
      </c>
      <c r="M302" s="102">
        <v>0.01</v>
      </c>
      <c r="N302" s="35">
        <f t="shared" si="10"/>
        <v>13.293749999999998</v>
      </c>
      <c r="O302" s="102">
        <v>1</v>
      </c>
      <c r="P302" s="18" t="s">
        <v>4</v>
      </c>
      <c r="Q302" s="35">
        <f t="shared" si="11"/>
        <v>13.293749999999998</v>
      </c>
      <c r="R302" s="30"/>
    </row>
    <row r="303" spans="1:18" s="6" customFormat="1" ht="20.100000000000001" customHeight="1" x14ac:dyDescent="0.2">
      <c r="A303" s="89"/>
      <c r="B303" s="89"/>
      <c r="C303" s="89"/>
      <c r="D303" s="89"/>
      <c r="E303" s="89"/>
      <c r="F303" s="89"/>
      <c r="G303" s="20" t="s">
        <v>145</v>
      </c>
      <c r="H303" s="114" t="s">
        <v>341</v>
      </c>
      <c r="I303" s="114"/>
      <c r="J303" s="114"/>
      <c r="K303" s="35">
        <v>0.23505000000000004</v>
      </c>
      <c r="L303" s="18" t="s">
        <v>502</v>
      </c>
      <c r="M303" s="102">
        <v>0.02</v>
      </c>
      <c r="N303" s="35">
        <f t="shared" si="10"/>
        <v>11.752500000000001</v>
      </c>
      <c r="O303" s="102">
        <v>1</v>
      </c>
      <c r="P303" s="18" t="s">
        <v>4</v>
      </c>
      <c r="Q303" s="35">
        <f t="shared" si="11"/>
        <v>11.752500000000001</v>
      </c>
      <c r="R303" s="30"/>
    </row>
    <row r="304" spans="1:18" s="6" customFormat="1" ht="32.25" customHeight="1" x14ac:dyDescent="0.2">
      <c r="A304" s="89"/>
      <c r="B304" s="89"/>
      <c r="C304" s="89"/>
      <c r="D304" s="89"/>
      <c r="E304" s="89"/>
      <c r="F304" s="89"/>
      <c r="G304" s="20" t="s">
        <v>149</v>
      </c>
      <c r="H304" s="114" t="s">
        <v>342</v>
      </c>
      <c r="I304" s="114"/>
      <c r="J304" s="114"/>
      <c r="K304" s="35">
        <v>0.32500000000000001</v>
      </c>
      <c r="L304" s="18" t="s">
        <v>511</v>
      </c>
      <c r="M304" s="102">
        <v>0.03</v>
      </c>
      <c r="N304" s="35">
        <f t="shared" si="10"/>
        <v>10.833333333333334</v>
      </c>
      <c r="O304" s="102">
        <v>1</v>
      </c>
      <c r="P304" s="18" t="s">
        <v>91</v>
      </c>
      <c r="Q304" s="35">
        <f t="shared" si="11"/>
        <v>10.833333333333334</v>
      </c>
      <c r="R304" s="30"/>
    </row>
    <row r="305" spans="1:18" s="6" customFormat="1" ht="33" customHeight="1" x14ac:dyDescent="0.2">
      <c r="A305" s="89"/>
      <c r="B305" s="89"/>
      <c r="C305" s="89"/>
      <c r="D305" s="89"/>
      <c r="E305" s="89"/>
      <c r="F305" s="19"/>
      <c r="G305" s="20" t="s">
        <v>154</v>
      </c>
      <c r="H305" s="114" t="s">
        <v>343</v>
      </c>
      <c r="I305" s="114"/>
      <c r="J305" s="114"/>
      <c r="K305" s="35">
        <v>0.24281249999999999</v>
      </c>
      <c r="L305" s="18" t="s">
        <v>511</v>
      </c>
      <c r="M305" s="102">
        <v>0.03</v>
      </c>
      <c r="N305" s="35">
        <f t="shared" si="10"/>
        <v>8.09375</v>
      </c>
      <c r="O305" s="102">
        <v>1</v>
      </c>
      <c r="P305" s="18" t="s">
        <v>4</v>
      </c>
      <c r="Q305" s="35">
        <f t="shared" si="11"/>
        <v>8.09375</v>
      </c>
      <c r="R305" s="30"/>
    </row>
    <row r="306" spans="1:18" s="6" customFormat="1" ht="20.100000000000001" customHeight="1" x14ac:dyDescent="0.2">
      <c r="A306" s="89"/>
      <c r="B306" s="89"/>
      <c r="C306" s="89"/>
      <c r="D306" s="89"/>
      <c r="E306" s="96">
        <v>2</v>
      </c>
      <c r="F306" s="114" t="s">
        <v>344</v>
      </c>
      <c r="G306" s="114"/>
      <c r="H306" s="114"/>
      <c r="I306" s="114"/>
      <c r="J306" s="114"/>
      <c r="K306" s="35"/>
      <c r="L306" s="18"/>
      <c r="M306" s="102"/>
      <c r="N306" s="35"/>
      <c r="O306" s="102"/>
      <c r="P306" s="18"/>
      <c r="Q306" s="35"/>
      <c r="R306" s="30"/>
    </row>
    <row r="307" spans="1:18" s="6" customFormat="1" ht="33" customHeight="1" x14ac:dyDescent="0.2">
      <c r="A307" s="98"/>
      <c r="B307" s="98"/>
      <c r="C307" s="98"/>
      <c r="D307" s="98"/>
      <c r="E307" s="96"/>
      <c r="F307" s="116" t="s">
        <v>19</v>
      </c>
      <c r="G307" s="117" t="s">
        <v>345</v>
      </c>
      <c r="H307" s="117"/>
      <c r="I307" s="117"/>
      <c r="J307" s="117"/>
      <c r="K307" s="35"/>
      <c r="L307" s="94"/>
      <c r="M307" s="102"/>
      <c r="N307" s="35"/>
      <c r="O307" s="102"/>
      <c r="P307" s="94"/>
      <c r="Q307" s="35"/>
      <c r="R307" s="30"/>
    </row>
    <row r="308" spans="1:18" s="6" customFormat="1" ht="20.100000000000001" customHeight="1" x14ac:dyDescent="0.2">
      <c r="A308" s="98"/>
      <c r="B308" s="98"/>
      <c r="C308" s="98"/>
      <c r="D308" s="98"/>
      <c r="E308" s="96"/>
      <c r="F308" s="116"/>
      <c r="G308" s="94" t="s">
        <v>5</v>
      </c>
      <c r="H308" s="114" t="s">
        <v>346</v>
      </c>
      <c r="I308" s="114"/>
      <c r="J308" s="114"/>
      <c r="K308" s="35">
        <v>0.28000000000000003</v>
      </c>
      <c r="L308" s="94" t="s">
        <v>502</v>
      </c>
      <c r="M308" s="102">
        <v>0.02</v>
      </c>
      <c r="N308" s="35">
        <f t="shared" si="10"/>
        <v>14.000000000000002</v>
      </c>
      <c r="O308" s="102">
        <v>1</v>
      </c>
      <c r="P308" s="94" t="s">
        <v>4</v>
      </c>
      <c r="Q308" s="35">
        <f t="shared" si="11"/>
        <v>14.000000000000002</v>
      </c>
      <c r="R308" s="30"/>
    </row>
    <row r="309" spans="1:18" s="6" customFormat="1" ht="20.100000000000001" customHeight="1" x14ac:dyDescent="0.2">
      <c r="A309" s="98"/>
      <c r="B309" s="98"/>
      <c r="C309" s="98"/>
      <c r="D309" s="98"/>
      <c r="E309" s="96"/>
      <c r="F309" s="116"/>
      <c r="G309" s="94" t="s">
        <v>6</v>
      </c>
      <c r="H309" s="114" t="s">
        <v>347</v>
      </c>
      <c r="I309" s="114"/>
      <c r="J309" s="114"/>
      <c r="K309" s="35">
        <v>0.14000000000000001</v>
      </c>
      <c r="L309" s="94" t="s">
        <v>505</v>
      </c>
      <c r="M309" s="102">
        <v>0.01</v>
      </c>
      <c r="N309" s="35">
        <f t="shared" si="10"/>
        <v>14.000000000000002</v>
      </c>
      <c r="O309" s="102">
        <v>1</v>
      </c>
      <c r="P309" s="94" t="s">
        <v>4</v>
      </c>
      <c r="Q309" s="35">
        <f t="shared" si="11"/>
        <v>14.000000000000002</v>
      </c>
      <c r="R309" s="30"/>
    </row>
    <row r="310" spans="1:18" s="6" customFormat="1" ht="21" customHeight="1" x14ac:dyDescent="0.2">
      <c r="A310" s="100"/>
      <c r="B310" s="100"/>
      <c r="C310" s="100"/>
      <c r="D310" s="100"/>
      <c r="E310" s="97"/>
      <c r="F310" s="119"/>
      <c r="G310" s="95" t="s">
        <v>7</v>
      </c>
      <c r="H310" s="115" t="s">
        <v>348</v>
      </c>
      <c r="I310" s="115"/>
      <c r="J310" s="115"/>
      <c r="K310" s="105">
        <v>0.24</v>
      </c>
      <c r="L310" s="95" t="s">
        <v>502</v>
      </c>
      <c r="M310" s="103">
        <v>0.02</v>
      </c>
      <c r="N310" s="105">
        <f t="shared" si="10"/>
        <v>12</v>
      </c>
      <c r="O310" s="103">
        <v>1</v>
      </c>
      <c r="P310" s="95" t="s">
        <v>4</v>
      </c>
      <c r="Q310" s="105">
        <f t="shared" si="11"/>
        <v>12</v>
      </c>
      <c r="R310" s="30"/>
    </row>
    <row r="311" spans="1:18" s="6" customFormat="1" ht="20.100000000000001" customHeight="1" x14ac:dyDescent="0.2">
      <c r="A311" s="89"/>
      <c r="B311" s="89"/>
      <c r="C311" s="89"/>
      <c r="D311" s="89"/>
      <c r="E311" s="96"/>
      <c r="F311" s="116" t="s">
        <v>22</v>
      </c>
      <c r="G311" s="114" t="s">
        <v>349</v>
      </c>
      <c r="H311" s="114"/>
      <c r="I311" s="114"/>
      <c r="J311" s="114"/>
      <c r="K311" s="35"/>
      <c r="L311" s="18"/>
      <c r="M311" s="102"/>
      <c r="N311" s="35"/>
      <c r="O311" s="102"/>
      <c r="P311" s="18"/>
      <c r="Q311" s="35"/>
      <c r="R311" s="30"/>
    </row>
    <row r="312" spans="1:18" s="6" customFormat="1" ht="20.100000000000001" customHeight="1" x14ac:dyDescent="0.2">
      <c r="A312" s="89"/>
      <c r="B312" s="89"/>
      <c r="C312" s="89"/>
      <c r="D312" s="89"/>
      <c r="E312" s="96"/>
      <c r="F312" s="116"/>
      <c r="G312" s="18" t="s">
        <v>5</v>
      </c>
      <c r="H312" s="114" t="s">
        <v>350</v>
      </c>
      <c r="I312" s="114"/>
      <c r="J312" s="114"/>
      <c r="K312" s="35">
        <v>0.17</v>
      </c>
      <c r="L312" s="18" t="s">
        <v>505</v>
      </c>
      <c r="M312" s="102">
        <v>0.01</v>
      </c>
      <c r="N312" s="35">
        <f t="shared" si="10"/>
        <v>17</v>
      </c>
      <c r="O312" s="102">
        <v>1</v>
      </c>
      <c r="P312" s="18" t="s">
        <v>4</v>
      </c>
      <c r="Q312" s="35">
        <f t="shared" si="11"/>
        <v>17</v>
      </c>
      <c r="R312" s="30"/>
    </row>
    <row r="313" spans="1:18" s="6" customFormat="1" ht="20.100000000000001" customHeight="1" x14ac:dyDescent="0.2">
      <c r="A313" s="89"/>
      <c r="B313" s="89"/>
      <c r="C313" s="89"/>
      <c r="D313" s="89"/>
      <c r="E313" s="96"/>
      <c r="F313" s="116"/>
      <c r="G313" s="18" t="s">
        <v>6</v>
      </c>
      <c r="H313" s="114" t="s">
        <v>351</v>
      </c>
      <c r="I313" s="114"/>
      <c r="J313" s="114"/>
      <c r="K313" s="35">
        <v>0.4</v>
      </c>
      <c r="L313" s="18" t="s">
        <v>502</v>
      </c>
      <c r="M313" s="102">
        <v>0.02</v>
      </c>
      <c r="N313" s="35">
        <f t="shared" si="10"/>
        <v>20</v>
      </c>
      <c r="O313" s="102">
        <v>1</v>
      </c>
      <c r="P313" s="18" t="s">
        <v>4</v>
      </c>
      <c r="Q313" s="35">
        <f t="shared" si="11"/>
        <v>20</v>
      </c>
      <c r="R313" s="30"/>
    </row>
    <row r="314" spans="1:18" s="6" customFormat="1" ht="20.100000000000001" customHeight="1" x14ac:dyDescent="0.2">
      <c r="A314" s="89"/>
      <c r="B314" s="89"/>
      <c r="C314" s="89"/>
      <c r="D314" s="89"/>
      <c r="E314" s="96"/>
      <c r="F314" s="116"/>
      <c r="G314" s="18" t="s">
        <v>7</v>
      </c>
      <c r="H314" s="114" t="s">
        <v>352</v>
      </c>
      <c r="I314" s="114"/>
      <c r="J314" s="114"/>
      <c r="K314" s="35">
        <v>0.44999999999999996</v>
      </c>
      <c r="L314" s="18" t="s">
        <v>511</v>
      </c>
      <c r="M314" s="102">
        <v>0.03</v>
      </c>
      <c r="N314" s="35">
        <f t="shared" si="10"/>
        <v>14.999999999999998</v>
      </c>
      <c r="O314" s="102">
        <v>1</v>
      </c>
      <c r="P314" s="18" t="s">
        <v>4</v>
      </c>
      <c r="Q314" s="35">
        <f t="shared" si="11"/>
        <v>14.999999999999998</v>
      </c>
      <c r="R314" s="30"/>
    </row>
    <row r="315" spans="1:18" s="6" customFormat="1" ht="20.100000000000001" customHeight="1" x14ac:dyDescent="0.2">
      <c r="A315" s="89"/>
      <c r="B315" s="89"/>
      <c r="C315" s="89"/>
      <c r="D315" s="89"/>
      <c r="E315" s="96"/>
      <c r="F315" s="19" t="s">
        <v>27</v>
      </c>
      <c r="G315" s="114" t="s">
        <v>353</v>
      </c>
      <c r="H315" s="114"/>
      <c r="I315" s="114"/>
      <c r="J315" s="114"/>
      <c r="K315" s="35">
        <v>0.47444444444444439</v>
      </c>
      <c r="L315" s="18" t="s">
        <v>502</v>
      </c>
      <c r="M315" s="102">
        <v>0.02</v>
      </c>
      <c r="N315" s="35">
        <f t="shared" si="10"/>
        <v>23.722222222222218</v>
      </c>
      <c r="O315" s="102">
        <v>1</v>
      </c>
      <c r="P315" s="18" t="s">
        <v>4</v>
      </c>
      <c r="Q315" s="35">
        <f t="shared" si="11"/>
        <v>23.722222222222218</v>
      </c>
      <c r="R315" s="30"/>
    </row>
    <row r="316" spans="1:18" s="6" customFormat="1" ht="20.100000000000001" customHeight="1" x14ac:dyDescent="0.2">
      <c r="A316" s="89"/>
      <c r="B316" s="89"/>
      <c r="C316" s="89"/>
      <c r="D316" s="89"/>
      <c r="E316" s="116">
        <v>3</v>
      </c>
      <c r="F316" s="114" t="s">
        <v>354</v>
      </c>
      <c r="G316" s="114"/>
      <c r="H316" s="114"/>
      <c r="I316" s="114"/>
      <c r="J316" s="114"/>
      <c r="K316" s="35"/>
      <c r="L316" s="18"/>
      <c r="M316" s="102"/>
      <c r="N316" s="35"/>
      <c r="O316" s="102"/>
      <c r="P316" s="18"/>
      <c r="Q316" s="35"/>
      <c r="R316" s="30"/>
    </row>
    <row r="317" spans="1:18" s="6" customFormat="1" ht="20.100000000000001" customHeight="1" x14ac:dyDescent="0.2">
      <c r="A317" s="89"/>
      <c r="B317" s="89"/>
      <c r="C317" s="89"/>
      <c r="D317" s="89"/>
      <c r="E317" s="116"/>
      <c r="F317" s="116" t="s">
        <v>19</v>
      </c>
      <c r="G317" s="114" t="s">
        <v>355</v>
      </c>
      <c r="H317" s="114"/>
      <c r="I317" s="114"/>
      <c r="J317" s="114"/>
      <c r="K317" s="35"/>
      <c r="L317" s="18"/>
      <c r="M317" s="102"/>
      <c r="N317" s="35"/>
      <c r="O317" s="102"/>
      <c r="P317" s="18"/>
      <c r="Q317" s="35"/>
      <c r="R317" s="30"/>
    </row>
    <row r="318" spans="1:18" s="6" customFormat="1" ht="20.100000000000001" customHeight="1" x14ac:dyDescent="0.2">
      <c r="A318" s="89"/>
      <c r="B318" s="89"/>
      <c r="C318" s="89"/>
      <c r="D318" s="89"/>
      <c r="E318" s="116"/>
      <c r="F318" s="116"/>
      <c r="G318" s="18" t="s">
        <v>5</v>
      </c>
      <c r="H318" s="114" t="s">
        <v>356</v>
      </c>
      <c r="I318" s="114"/>
      <c r="J318" s="114"/>
      <c r="K318" s="35">
        <v>0.14633333333333334</v>
      </c>
      <c r="L318" s="18" t="s">
        <v>505</v>
      </c>
      <c r="M318" s="102">
        <v>0.01</v>
      </c>
      <c r="N318" s="35">
        <f t="shared" si="10"/>
        <v>14.633333333333335</v>
      </c>
      <c r="O318" s="102"/>
      <c r="P318" s="18" t="s">
        <v>4</v>
      </c>
      <c r="Q318" s="35">
        <f t="shared" si="11"/>
        <v>0</v>
      </c>
      <c r="R318" s="30"/>
    </row>
    <row r="319" spans="1:18" s="6" customFormat="1" ht="20.100000000000001" customHeight="1" x14ac:dyDescent="0.2">
      <c r="A319" s="89"/>
      <c r="B319" s="89"/>
      <c r="C319" s="89"/>
      <c r="D319" s="89"/>
      <c r="E319" s="116"/>
      <c r="F319" s="116"/>
      <c r="G319" s="18" t="s">
        <v>6</v>
      </c>
      <c r="H319" s="114" t="s">
        <v>357</v>
      </c>
      <c r="I319" s="114"/>
      <c r="J319" s="114"/>
      <c r="K319" s="35">
        <v>0.16387499999999999</v>
      </c>
      <c r="L319" s="18" t="s">
        <v>505</v>
      </c>
      <c r="M319" s="102">
        <v>0.01</v>
      </c>
      <c r="N319" s="35">
        <f t="shared" si="10"/>
        <v>16.387499999999999</v>
      </c>
      <c r="O319" s="102"/>
      <c r="P319" s="18" t="s">
        <v>4</v>
      </c>
      <c r="Q319" s="35">
        <f t="shared" si="11"/>
        <v>0</v>
      </c>
      <c r="R319" s="30"/>
    </row>
    <row r="320" spans="1:18" s="6" customFormat="1" ht="20.100000000000001" customHeight="1" x14ac:dyDescent="0.2">
      <c r="A320" s="89"/>
      <c r="B320" s="89"/>
      <c r="C320" s="89"/>
      <c r="D320" s="89"/>
      <c r="E320" s="116"/>
      <c r="F320" s="116"/>
      <c r="G320" s="18" t="s">
        <v>7</v>
      </c>
      <c r="H320" s="114" t="s">
        <v>358</v>
      </c>
      <c r="I320" s="114"/>
      <c r="J320" s="114"/>
      <c r="K320" s="35">
        <v>0.313</v>
      </c>
      <c r="L320" s="18" t="s">
        <v>502</v>
      </c>
      <c r="M320" s="102">
        <v>0.02</v>
      </c>
      <c r="N320" s="35">
        <f t="shared" si="10"/>
        <v>15.65</v>
      </c>
      <c r="O320" s="102"/>
      <c r="P320" s="18" t="s">
        <v>4</v>
      </c>
      <c r="Q320" s="35">
        <f t="shared" si="11"/>
        <v>0</v>
      </c>
      <c r="R320" s="30"/>
    </row>
    <row r="321" spans="1:18" s="6" customFormat="1" ht="20.100000000000001" customHeight="1" x14ac:dyDescent="0.2">
      <c r="A321" s="89"/>
      <c r="B321" s="89"/>
      <c r="C321" s="89"/>
      <c r="D321" s="89"/>
      <c r="E321" s="116"/>
      <c r="F321" s="116"/>
      <c r="G321" s="20" t="s">
        <v>57</v>
      </c>
      <c r="H321" s="114" t="s">
        <v>359</v>
      </c>
      <c r="I321" s="114"/>
      <c r="J321" s="114"/>
      <c r="K321" s="35">
        <v>0.27</v>
      </c>
      <c r="L321" s="18" t="s">
        <v>502</v>
      </c>
      <c r="M321" s="102">
        <v>0.02</v>
      </c>
      <c r="N321" s="35">
        <f t="shared" si="10"/>
        <v>13.5</v>
      </c>
      <c r="O321" s="102"/>
      <c r="P321" s="18" t="s">
        <v>4</v>
      </c>
      <c r="Q321" s="35">
        <f t="shared" si="11"/>
        <v>0</v>
      </c>
      <c r="R321" s="30"/>
    </row>
    <row r="322" spans="1:18" s="6" customFormat="1" ht="20.100000000000001" customHeight="1" x14ac:dyDescent="0.2">
      <c r="A322" s="89"/>
      <c r="B322" s="89"/>
      <c r="C322" s="89"/>
      <c r="D322" s="89"/>
      <c r="E322" s="116"/>
      <c r="F322" s="116"/>
      <c r="G322" s="20" t="s">
        <v>70</v>
      </c>
      <c r="H322" s="114" t="s">
        <v>360</v>
      </c>
      <c r="I322" s="114"/>
      <c r="J322" s="114"/>
      <c r="K322" s="35">
        <v>0.22500000000000001</v>
      </c>
      <c r="L322" s="18" t="s">
        <v>502</v>
      </c>
      <c r="M322" s="102">
        <v>0.02</v>
      </c>
      <c r="N322" s="35">
        <f t="shared" si="10"/>
        <v>11.25</v>
      </c>
      <c r="O322" s="102"/>
      <c r="P322" s="18" t="s">
        <v>91</v>
      </c>
      <c r="Q322" s="35">
        <f t="shared" si="11"/>
        <v>0</v>
      </c>
      <c r="R322" s="30"/>
    </row>
    <row r="323" spans="1:18" s="6" customFormat="1" ht="20.100000000000001" customHeight="1" x14ac:dyDescent="0.2">
      <c r="A323" s="89"/>
      <c r="B323" s="89"/>
      <c r="C323" s="89"/>
      <c r="D323" s="89"/>
      <c r="E323" s="116"/>
      <c r="F323" s="116"/>
      <c r="G323" s="20" t="s">
        <v>72</v>
      </c>
      <c r="H323" s="114" t="s">
        <v>361</v>
      </c>
      <c r="I323" s="114"/>
      <c r="J323" s="114"/>
      <c r="K323" s="35">
        <v>0.36549999999999999</v>
      </c>
      <c r="L323" s="18" t="s">
        <v>502</v>
      </c>
      <c r="M323" s="102">
        <v>0.02</v>
      </c>
      <c r="N323" s="35">
        <f t="shared" si="10"/>
        <v>18.274999999999999</v>
      </c>
      <c r="O323" s="102"/>
      <c r="P323" s="18" t="s">
        <v>298</v>
      </c>
      <c r="Q323" s="35">
        <f t="shared" si="11"/>
        <v>0</v>
      </c>
      <c r="R323" s="30"/>
    </row>
    <row r="324" spans="1:18" s="6" customFormat="1" ht="20.100000000000001" customHeight="1" x14ac:dyDescent="0.2">
      <c r="A324" s="89"/>
      <c r="B324" s="89"/>
      <c r="C324" s="89"/>
      <c r="D324" s="89"/>
      <c r="E324" s="116"/>
      <c r="F324" s="116"/>
      <c r="G324" s="20" t="s">
        <v>74</v>
      </c>
      <c r="H324" s="114" t="s">
        <v>362</v>
      </c>
      <c r="I324" s="114"/>
      <c r="J324" s="114"/>
      <c r="K324" s="35">
        <v>0.49249999999999999</v>
      </c>
      <c r="L324" s="18" t="s">
        <v>511</v>
      </c>
      <c r="M324" s="102">
        <v>0.03</v>
      </c>
      <c r="N324" s="35">
        <f t="shared" si="10"/>
        <v>16.416666666666668</v>
      </c>
      <c r="O324" s="102"/>
      <c r="P324" s="18" t="s">
        <v>4</v>
      </c>
      <c r="Q324" s="35">
        <f t="shared" si="11"/>
        <v>0</v>
      </c>
      <c r="R324" s="30"/>
    </row>
    <row r="325" spans="1:18" s="6" customFormat="1" ht="20.100000000000001" customHeight="1" x14ac:dyDescent="0.2">
      <c r="A325" s="89"/>
      <c r="B325" s="89"/>
      <c r="C325" s="89"/>
      <c r="D325" s="89"/>
      <c r="E325" s="116"/>
      <c r="F325" s="116" t="s">
        <v>22</v>
      </c>
      <c r="G325" s="114" t="s">
        <v>363</v>
      </c>
      <c r="H325" s="114"/>
      <c r="I325" s="114"/>
      <c r="J325" s="114"/>
      <c r="K325" s="35"/>
      <c r="L325" s="18"/>
      <c r="M325" s="102"/>
      <c r="N325" s="35"/>
      <c r="O325" s="102"/>
      <c r="P325" s="18"/>
      <c r="Q325" s="35"/>
      <c r="R325" s="30"/>
    </row>
    <row r="326" spans="1:18" s="6" customFormat="1" ht="20.100000000000001" customHeight="1" x14ac:dyDescent="0.2">
      <c r="A326" s="89"/>
      <c r="B326" s="89"/>
      <c r="C326" s="89"/>
      <c r="D326" s="89"/>
      <c r="E326" s="116"/>
      <c r="F326" s="116"/>
      <c r="G326" s="18" t="s">
        <v>5</v>
      </c>
      <c r="H326" s="114" t="s">
        <v>462</v>
      </c>
      <c r="I326" s="114"/>
      <c r="J326" s="114"/>
      <c r="K326" s="35">
        <v>0.375</v>
      </c>
      <c r="L326" s="18" t="s">
        <v>502</v>
      </c>
      <c r="M326" s="102">
        <v>0.02</v>
      </c>
      <c r="N326" s="35">
        <f t="shared" ref="N326:N389" si="12">K326/M326</f>
        <v>18.75</v>
      </c>
      <c r="O326" s="102"/>
      <c r="P326" s="18" t="s">
        <v>4</v>
      </c>
      <c r="Q326" s="35">
        <f t="shared" si="11"/>
        <v>0</v>
      </c>
      <c r="R326" s="30"/>
    </row>
    <row r="327" spans="1:18" s="6" customFormat="1" ht="20.100000000000001" customHeight="1" x14ac:dyDescent="0.2">
      <c r="A327" s="89"/>
      <c r="B327" s="89"/>
      <c r="C327" s="89"/>
      <c r="D327" s="89"/>
      <c r="E327" s="116"/>
      <c r="F327" s="116"/>
      <c r="G327" s="18" t="s">
        <v>6</v>
      </c>
      <c r="H327" s="114" t="s">
        <v>364</v>
      </c>
      <c r="I327" s="114"/>
      <c r="J327" s="114"/>
      <c r="K327" s="35">
        <v>0.2403666666666667</v>
      </c>
      <c r="L327" s="18" t="s">
        <v>502</v>
      </c>
      <c r="M327" s="102">
        <v>0.02</v>
      </c>
      <c r="N327" s="35">
        <f t="shared" si="12"/>
        <v>12.018333333333334</v>
      </c>
      <c r="O327" s="102"/>
      <c r="P327" s="18" t="s">
        <v>4</v>
      </c>
      <c r="Q327" s="35">
        <f t="shared" ref="Q327:Q390" si="13">O327*N327</f>
        <v>0</v>
      </c>
      <c r="R327" s="30"/>
    </row>
    <row r="328" spans="1:18" s="6" customFormat="1" ht="20.100000000000001" customHeight="1" x14ac:dyDescent="0.2">
      <c r="A328" s="89"/>
      <c r="B328" s="89"/>
      <c r="C328" s="89"/>
      <c r="D328" s="89"/>
      <c r="E328" s="116"/>
      <c r="F328" s="116"/>
      <c r="G328" s="18" t="s">
        <v>7</v>
      </c>
      <c r="H328" s="114" t="s">
        <v>365</v>
      </c>
      <c r="I328" s="114"/>
      <c r="J328" s="114"/>
      <c r="K328" s="35">
        <v>0.11133333333333333</v>
      </c>
      <c r="L328" s="18" t="s">
        <v>505</v>
      </c>
      <c r="M328" s="102">
        <v>0.01</v>
      </c>
      <c r="N328" s="35">
        <f t="shared" si="12"/>
        <v>11.133333333333333</v>
      </c>
      <c r="O328" s="102"/>
      <c r="P328" s="18" t="s">
        <v>4</v>
      </c>
      <c r="Q328" s="35">
        <f t="shared" si="13"/>
        <v>0</v>
      </c>
      <c r="R328" s="30"/>
    </row>
    <row r="329" spans="1:18" s="6" customFormat="1" ht="20.100000000000001" customHeight="1" x14ac:dyDescent="0.2">
      <c r="A329" s="89"/>
      <c r="B329" s="89"/>
      <c r="C329" s="89" t="s">
        <v>533</v>
      </c>
      <c r="D329" s="114" t="s">
        <v>367</v>
      </c>
      <c r="E329" s="89">
        <v>1</v>
      </c>
      <c r="F329" s="114" t="s">
        <v>368</v>
      </c>
      <c r="G329" s="114"/>
      <c r="H329" s="114"/>
      <c r="I329" s="114"/>
      <c r="J329" s="114"/>
      <c r="K329" s="35"/>
      <c r="L329" s="87"/>
      <c r="M329" s="102"/>
      <c r="N329" s="35"/>
      <c r="O329" s="102"/>
      <c r="P329" s="87"/>
      <c r="Q329" s="35"/>
      <c r="R329" s="30"/>
    </row>
    <row r="330" spans="1:18" s="6" customFormat="1" ht="18" customHeight="1" x14ac:dyDescent="0.2">
      <c r="A330" s="98"/>
      <c r="B330" s="98"/>
      <c r="C330" s="98"/>
      <c r="D330" s="114"/>
      <c r="E330" s="98"/>
      <c r="F330" s="96" t="s">
        <v>19</v>
      </c>
      <c r="G330" s="114" t="s">
        <v>369</v>
      </c>
      <c r="H330" s="114"/>
      <c r="I330" s="114"/>
      <c r="J330" s="114"/>
      <c r="K330" s="35">
        <v>0.48</v>
      </c>
      <c r="L330" s="94" t="s">
        <v>511</v>
      </c>
      <c r="M330" s="102">
        <v>0.03</v>
      </c>
      <c r="N330" s="35">
        <f t="shared" si="12"/>
        <v>16</v>
      </c>
      <c r="O330" s="102">
        <v>1</v>
      </c>
      <c r="P330" s="94" t="s">
        <v>21</v>
      </c>
      <c r="Q330" s="35">
        <f t="shared" si="13"/>
        <v>16</v>
      </c>
      <c r="R330" s="30"/>
    </row>
    <row r="331" spans="1:18" s="6" customFormat="1" ht="20.100000000000001" customHeight="1" x14ac:dyDescent="0.2">
      <c r="A331" s="98"/>
      <c r="B331" s="98"/>
      <c r="C331" s="98"/>
      <c r="D331" s="114"/>
      <c r="E331" s="98"/>
      <c r="F331" s="96" t="s">
        <v>22</v>
      </c>
      <c r="G331" s="114" t="s">
        <v>371</v>
      </c>
      <c r="H331" s="114"/>
      <c r="I331" s="114"/>
      <c r="J331" s="114"/>
      <c r="K331" s="35">
        <v>0.11</v>
      </c>
      <c r="L331" s="18" t="s">
        <v>505</v>
      </c>
      <c r="M331" s="102">
        <v>0.01</v>
      </c>
      <c r="N331" s="35">
        <f t="shared" si="12"/>
        <v>11</v>
      </c>
      <c r="O331" s="102">
        <f>2*12</f>
        <v>24</v>
      </c>
      <c r="P331" s="94" t="s">
        <v>4</v>
      </c>
      <c r="Q331" s="35">
        <f t="shared" si="13"/>
        <v>264</v>
      </c>
      <c r="R331" s="30"/>
    </row>
    <row r="332" spans="1:18" s="6" customFormat="1" ht="20.100000000000001" customHeight="1" x14ac:dyDescent="0.2">
      <c r="A332" s="89"/>
      <c r="B332" s="89"/>
      <c r="C332" s="89"/>
      <c r="D332" s="89"/>
      <c r="E332" s="89"/>
      <c r="F332" s="19" t="s">
        <v>27</v>
      </c>
      <c r="G332" s="114" t="s">
        <v>372</v>
      </c>
      <c r="H332" s="114"/>
      <c r="I332" s="114"/>
      <c r="J332" s="114"/>
      <c r="K332" s="35">
        <v>0.26</v>
      </c>
      <c r="L332" s="18" t="s">
        <v>502</v>
      </c>
      <c r="M332" s="102">
        <v>0.02</v>
      </c>
      <c r="N332" s="35">
        <f t="shared" si="12"/>
        <v>13</v>
      </c>
      <c r="O332" s="102">
        <f>2*12</f>
        <v>24</v>
      </c>
      <c r="P332" s="18" t="s">
        <v>4</v>
      </c>
      <c r="Q332" s="35">
        <f t="shared" si="13"/>
        <v>312</v>
      </c>
      <c r="R332" s="30"/>
    </row>
    <row r="333" spans="1:18" s="6" customFormat="1" ht="20.100000000000001" customHeight="1" x14ac:dyDescent="0.2">
      <c r="A333" s="89"/>
      <c r="B333" s="89"/>
      <c r="C333" s="89"/>
      <c r="D333" s="89"/>
      <c r="E333" s="89"/>
      <c r="F333" s="19" t="s">
        <v>28</v>
      </c>
      <c r="G333" s="114" t="s">
        <v>374</v>
      </c>
      <c r="H333" s="114"/>
      <c r="I333" s="114"/>
      <c r="J333" s="114"/>
      <c r="K333" s="35">
        <v>0.32999999999999996</v>
      </c>
      <c r="L333" s="18" t="s">
        <v>511</v>
      </c>
      <c r="M333" s="102">
        <v>0.03</v>
      </c>
      <c r="N333" s="35">
        <f t="shared" si="12"/>
        <v>10.999999999999998</v>
      </c>
      <c r="O333" s="102">
        <v>1</v>
      </c>
      <c r="P333" s="18" t="s">
        <v>4</v>
      </c>
      <c r="Q333" s="35">
        <f t="shared" si="13"/>
        <v>10.999999999999998</v>
      </c>
      <c r="R333" s="30"/>
    </row>
    <row r="334" spans="1:18" s="6" customFormat="1" ht="34.5" customHeight="1" x14ac:dyDescent="0.2">
      <c r="A334" s="89"/>
      <c r="B334" s="89"/>
      <c r="C334" s="89"/>
      <c r="D334" s="89"/>
      <c r="E334" s="114">
        <v>2</v>
      </c>
      <c r="F334" s="114" t="s">
        <v>375</v>
      </c>
      <c r="G334" s="114"/>
      <c r="H334" s="114"/>
      <c r="I334" s="114"/>
      <c r="J334" s="114"/>
      <c r="K334" s="35"/>
      <c r="L334" s="18"/>
      <c r="M334" s="102"/>
      <c r="N334" s="35"/>
      <c r="O334" s="102"/>
      <c r="P334" s="18"/>
      <c r="Q334" s="35"/>
      <c r="R334" s="30"/>
    </row>
    <row r="335" spans="1:18" s="6" customFormat="1" ht="20.100000000000001" customHeight="1" x14ac:dyDescent="0.2">
      <c r="A335" s="89"/>
      <c r="B335" s="89"/>
      <c r="C335" s="89"/>
      <c r="D335" s="89"/>
      <c r="E335" s="114"/>
      <c r="F335" s="19" t="s">
        <v>19</v>
      </c>
      <c r="G335" s="114" t="s">
        <v>385</v>
      </c>
      <c r="H335" s="114"/>
      <c r="I335" s="114"/>
      <c r="J335" s="114"/>
      <c r="K335" s="35">
        <v>0.14000000000000001</v>
      </c>
      <c r="L335" s="18" t="s">
        <v>502</v>
      </c>
      <c r="M335" s="102">
        <v>0.02</v>
      </c>
      <c r="N335" s="35">
        <f t="shared" si="12"/>
        <v>7.0000000000000009</v>
      </c>
      <c r="O335" s="102">
        <v>1</v>
      </c>
      <c r="P335" s="18" t="s">
        <v>4</v>
      </c>
      <c r="Q335" s="35">
        <f t="shared" si="13"/>
        <v>7.0000000000000009</v>
      </c>
      <c r="R335" s="30"/>
    </row>
    <row r="336" spans="1:18" s="6" customFormat="1" ht="20.100000000000001" customHeight="1" x14ac:dyDescent="0.2">
      <c r="A336" s="89"/>
      <c r="B336" s="89"/>
      <c r="C336" s="89"/>
      <c r="D336" s="89"/>
      <c r="E336" s="114"/>
      <c r="F336" s="19" t="s">
        <v>22</v>
      </c>
      <c r="G336" s="114" t="s">
        <v>386</v>
      </c>
      <c r="H336" s="114"/>
      <c r="I336" s="114"/>
      <c r="J336" s="114"/>
      <c r="K336" s="35">
        <v>0.14000000000000001</v>
      </c>
      <c r="L336" s="18" t="s">
        <v>502</v>
      </c>
      <c r="M336" s="102">
        <v>0.02</v>
      </c>
      <c r="N336" s="35">
        <f t="shared" si="12"/>
        <v>7.0000000000000009</v>
      </c>
      <c r="O336" s="102">
        <v>1</v>
      </c>
      <c r="P336" s="18" t="s">
        <v>4</v>
      </c>
      <c r="Q336" s="35">
        <f t="shared" si="13"/>
        <v>7.0000000000000009</v>
      </c>
      <c r="R336" s="30"/>
    </row>
    <row r="337" spans="1:18" s="6" customFormat="1" ht="20.100000000000001" customHeight="1" x14ac:dyDescent="0.2">
      <c r="A337" s="89"/>
      <c r="B337" s="89"/>
      <c r="C337" s="89"/>
      <c r="D337" s="89"/>
      <c r="E337" s="114"/>
      <c r="F337" s="19" t="s">
        <v>27</v>
      </c>
      <c r="G337" s="114" t="s">
        <v>387</v>
      </c>
      <c r="H337" s="114"/>
      <c r="I337" s="114"/>
      <c r="J337" s="114"/>
      <c r="K337" s="35">
        <v>0.1</v>
      </c>
      <c r="L337" s="18" t="s">
        <v>505</v>
      </c>
      <c r="M337" s="102">
        <v>0.01</v>
      </c>
      <c r="N337" s="35">
        <f t="shared" si="12"/>
        <v>10</v>
      </c>
      <c r="O337" s="102">
        <f>2*12</f>
        <v>24</v>
      </c>
      <c r="P337" s="18" t="s">
        <v>388</v>
      </c>
      <c r="Q337" s="35">
        <f t="shared" si="13"/>
        <v>240</v>
      </c>
      <c r="R337" s="30"/>
    </row>
    <row r="338" spans="1:18" s="6" customFormat="1" ht="20.100000000000001" customHeight="1" x14ac:dyDescent="0.2">
      <c r="A338" s="89"/>
      <c r="B338" s="89"/>
      <c r="C338" s="89"/>
      <c r="D338" s="89"/>
      <c r="E338" s="114"/>
      <c r="F338" s="19" t="s">
        <v>28</v>
      </c>
      <c r="G338" s="114" t="s">
        <v>389</v>
      </c>
      <c r="H338" s="114"/>
      <c r="I338" s="114"/>
      <c r="J338" s="114"/>
      <c r="K338" s="35">
        <v>0.16</v>
      </c>
      <c r="L338" s="18" t="s">
        <v>502</v>
      </c>
      <c r="M338" s="102">
        <v>0.02</v>
      </c>
      <c r="N338" s="35">
        <f t="shared" si="12"/>
        <v>8</v>
      </c>
      <c r="O338" s="102">
        <v>12</v>
      </c>
      <c r="P338" s="18" t="s">
        <v>4</v>
      </c>
      <c r="Q338" s="35">
        <f t="shared" si="13"/>
        <v>96</v>
      </c>
      <c r="R338" s="30"/>
    </row>
    <row r="339" spans="1:18" s="6" customFormat="1" ht="20.100000000000001" customHeight="1" x14ac:dyDescent="0.2">
      <c r="A339" s="89"/>
      <c r="B339" s="89"/>
      <c r="C339" s="89"/>
      <c r="D339" s="89"/>
      <c r="E339" s="114"/>
      <c r="F339" s="19" t="s">
        <v>31</v>
      </c>
      <c r="G339" s="114" t="s">
        <v>390</v>
      </c>
      <c r="H339" s="114"/>
      <c r="I339" s="114"/>
      <c r="J339" s="114"/>
      <c r="K339" s="35">
        <v>0.08</v>
      </c>
      <c r="L339" s="18" t="s">
        <v>505</v>
      </c>
      <c r="M339" s="102">
        <v>0.01</v>
      </c>
      <c r="N339" s="35">
        <f t="shared" si="12"/>
        <v>8</v>
      </c>
      <c r="O339" s="102">
        <v>1</v>
      </c>
      <c r="P339" s="18" t="s">
        <v>391</v>
      </c>
      <c r="Q339" s="35">
        <f t="shared" si="13"/>
        <v>8</v>
      </c>
      <c r="R339" s="30"/>
    </row>
    <row r="340" spans="1:18" s="6" customFormat="1" ht="20.100000000000001" customHeight="1" x14ac:dyDescent="0.2">
      <c r="A340" s="89"/>
      <c r="B340" s="89"/>
      <c r="C340" s="89"/>
      <c r="D340" s="89"/>
      <c r="E340" s="114"/>
      <c r="F340" s="19" t="s">
        <v>33</v>
      </c>
      <c r="G340" s="114" t="s">
        <v>392</v>
      </c>
      <c r="H340" s="114"/>
      <c r="I340" s="114"/>
      <c r="J340" s="114"/>
      <c r="K340" s="35">
        <v>0.32</v>
      </c>
      <c r="L340" s="18" t="s">
        <v>502</v>
      </c>
      <c r="M340" s="102">
        <v>0.02</v>
      </c>
      <c r="N340" s="35">
        <f t="shared" si="12"/>
        <v>16</v>
      </c>
      <c r="O340" s="102">
        <v>1</v>
      </c>
      <c r="P340" s="18" t="s">
        <v>4</v>
      </c>
      <c r="Q340" s="35">
        <f t="shared" si="13"/>
        <v>16</v>
      </c>
      <c r="R340" s="30"/>
    </row>
    <row r="341" spans="1:18" s="6" customFormat="1" ht="20.100000000000001" customHeight="1" x14ac:dyDescent="0.2">
      <c r="A341" s="89"/>
      <c r="B341" s="89"/>
      <c r="C341" s="89"/>
      <c r="D341" s="89"/>
      <c r="E341" s="114"/>
      <c r="F341" s="19" t="s">
        <v>35</v>
      </c>
      <c r="G341" s="114" t="s">
        <v>393</v>
      </c>
      <c r="H341" s="114"/>
      <c r="I341" s="114"/>
      <c r="J341" s="114"/>
      <c r="K341" s="35">
        <v>0.36</v>
      </c>
      <c r="L341" s="18" t="s">
        <v>511</v>
      </c>
      <c r="M341" s="102">
        <v>0.03</v>
      </c>
      <c r="N341" s="35">
        <f t="shared" si="12"/>
        <v>12</v>
      </c>
      <c r="O341" s="102">
        <v>1</v>
      </c>
      <c r="P341" s="18" t="s">
        <v>107</v>
      </c>
      <c r="Q341" s="35">
        <f t="shared" si="13"/>
        <v>12</v>
      </c>
      <c r="R341" s="30"/>
    </row>
    <row r="342" spans="1:18" s="6" customFormat="1" ht="20.100000000000001" customHeight="1" x14ac:dyDescent="0.2">
      <c r="A342" s="89"/>
      <c r="B342" s="89"/>
      <c r="C342" s="89"/>
      <c r="D342" s="89"/>
      <c r="E342" s="114"/>
      <c r="F342" s="19" t="s">
        <v>45</v>
      </c>
      <c r="G342" s="114" t="s">
        <v>394</v>
      </c>
      <c r="H342" s="114"/>
      <c r="I342" s="114"/>
      <c r="J342" s="114"/>
      <c r="K342" s="35">
        <v>0.87</v>
      </c>
      <c r="L342" s="18" t="s">
        <v>511</v>
      </c>
      <c r="M342" s="102">
        <v>0.03</v>
      </c>
      <c r="N342" s="35">
        <f t="shared" si="12"/>
        <v>29</v>
      </c>
      <c r="O342" s="102">
        <v>1</v>
      </c>
      <c r="P342" s="18" t="s">
        <v>395</v>
      </c>
      <c r="Q342" s="35">
        <f t="shared" si="13"/>
        <v>29</v>
      </c>
      <c r="R342" s="30"/>
    </row>
    <row r="343" spans="1:18" s="6" customFormat="1" ht="20.100000000000001" customHeight="1" x14ac:dyDescent="0.2">
      <c r="A343" s="89"/>
      <c r="B343" s="89"/>
      <c r="C343" s="89"/>
      <c r="D343" s="89"/>
      <c r="E343" s="96">
        <v>3</v>
      </c>
      <c r="F343" s="114" t="s">
        <v>396</v>
      </c>
      <c r="G343" s="114"/>
      <c r="H343" s="114"/>
      <c r="I343" s="114"/>
      <c r="J343" s="114"/>
      <c r="K343" s="35"/>
      <c r="L343" s="18"/>
      <c r="M343" s="102"/>
      <c r="N343" s="35"/>
      <c r="O343" s="102"/>
      <c r="P343" s="18"/>
      <c r="Q343" s="35"/>
      <c r="R343" s="30"/>
    </row>
    <row r="344" spans="1:18" s="6" customFormat="1" ht="18" customHeight="1" x14ac:dyDescent="0.2">
      <c r="A344" s="100"/>
      <c r="B344" s="100"/>
      <c r="C344" s="100"/>
      <c r="D344" s="100"/>
      <c r="E344" s="97"/>
      <c r="F344" s="97" t="s">
        <v>19</v>
      </c>
      <c r="G344" s="115" t="s">
        <v>397</v>
      </c>
      <c r="H344" s="115"/>
      <c r="I344" s="115"/>
      <c r="J344" s="115"/>
      <c r="K344" s="105">
        <v>0.16</v>
      </c>
      <c r="L344" s="95" t="s">
        <v>505</v>
      </c>
      <c r="M344" s="103">
        <v>0.01</v>
      </c>
      <c r="N344" s="105">
        <f t="shared" si="12"/>
        <v>16</v>
      </c>
      <c r="O344" s="103">
        <v>1</v>
      </c>
      <c r="P344" s="95" t="s">
        <v>4</v>
      </c>
      <c r="Q344" s="105">
        <f t="shared" si="13"/>
        <v>16</v>
      </c>
      <c r="R344" s="30"/>
    </row>
    <row r="345" spans="1:18" s="6" customFormat="1" ht="18" customHeight="1" x14ac:dyDescent="0.2">
      <c r="A345" s="89"/>
      <c r="B345" s="89"/>
      <c r="C345" s="89"/>
      <c r="D345" s="89"/>
      <c r="E345" s="96"/>
      <c r="F345" s="19" t="s">
        <v>22</v>
      </c>
      <c r="G345" s="114" t="s">
        <v>398</v>
      </c>
      <c r="H345" s="114"/>
      <c r="I345" s="114"/>
      <c r="J345" s="114"/>
      <c r="K345" s="35">
        <v>0.36</v>
      </c>
      <c r="L345" s="18" t="s">
        <v>502</v>
      </c>
      <c r="M345" s="102">
        <v>0.02</v>
      </c>
      <c r="N345" s="35">
        <f t="shared" si="12"/>
        <v>18</v>
      </c>
      <c r="O345" s="102">
        <v>1</v>
      </c>
      <c r="P345" s="18" t="s">
        <v>626</v>
      </c>
      <c r="Q345" s="35">
        <f t="shared" si="13"/>
        <v>18</v>
      </c>
      <c r="R345" s="30"/>
    </row>
    <row r="346" spans="1:18" s="6" customFormat="1" ht="20.100000000000001" customHeight="1" x14ac:dyDescent="0.2">
      <c r="A346" s="89"/>
      <c r="B346" s="89"/>
      <c r="C346" s="89"/>
      <c r="D346" s="89"/>
      <c r="E346" s="96"/>
      <c r="F346" s="19" t="s">
        <v>27</v>
      </c>
      <c r="G346" s="114" t="s">
        <v>399</v>
      </c>
      <c r="H346" s="114"/>
      <c r="I346" s="114"/>
      <c r="J346" s="114"/>
      <c r="K346" s="35">
        <v>0.26</v>
      </c>
      <c r="L346" s="18" t="s">
        <v>502</v>
      </c>
      <c r="M346" s="102">
        <v>0.02</v>
      </c>
      <c r="N346" s="35">
        <f t="shared" si="12"/>
        <v>13</v>
      </c>
      <c r="O346" s="102">
        <v>1</v>
      </c>
      <c r="P346" s="18" t="s">
        <v>4</v>
      </c>
      <c r="Q346" s="35">
        <f t="shared" si="13"/>
        <v>13</v>
      </c>
      <c r="R346" s="30"/>
    </row>
    <row r="347" spans="1:18" s="6" customFormat="1" ht="20.100000000000001" customHeight="1" x14ac:dyDescent="0.2">
      <c r="A347" s="89"/>
      <c r="B347" s="89"/>
      <c r="C347" s="89"/>
      <c r="D347" s="89"/>
      <c r="E347" s="96"/>
      <c r="F347" s="19" t="s">
        <v>28</v>
      </c>
      <c r="G347" s="114" t="s">
        <v>400</v>
      </c>
      <c r="H347" s="114"/>
      <c r="I347" s="114"/>
      <c r="J347" s="114"/>
      <c r="K347" s="35">
        <v>0.57999999999999996</v>
      </c>
      <c r="L347" s="18" t="s">
        <v>502</v>
      </c>
      <c r="M347" s="102">
        <v>0.02</v>
      </c>
      <c r="N347" s="35">
        <f t="shared" si="12"/>
        <v>28.999999999999996</v>
      </c>
      <c r="O347" s="102">
        <v>1</v>
      </c>
      <c r="P347" s="18" t="s">
        <v>401</v>
      </c>
      <c r="Q347" s="35">
        <f t="shared" si="13"/>
        <v>28.999999999999996</v>
      </c>
      <c r="R347" s="30"/>
    </row>
    <row r="348" spans="1:18" s="6" customFormat="1" ht="20.100000000000001" customHeight="1" x14ac:dyDescent="0.2">
      <c r="A348" s="89"/>
      <c r="B348" s="89"/>
      <c r="C348" s="116" t="s">
        <v>537</v>
      </c>
      <c r="D348" s="114" t="s">
        <v>402</v>
      </c>
      <c r="E348" s="19">
        <v>1</v>
      </c>
      <c r="F348" s="114" t="s">
        <v>403</v>
      </c>
      <c r="G348" s="114"/>
      <c r="H348" s="114"/>
      <c r="I348" s="114"/>
      <c r="J348" s="114"/>
      <c r="K348" s="34">
        <v>0.26</v>
      </c>
      <c r="L348" s="18" t="s">
        <v>502</v>
      </c>
      <c r="M348" s="102">
        <v>0.02</v>
      </c>
      <c r="N348" s="35">
        <f t="shared" si="12"/>
        <v>13</v>
      </c>
      <c r="O348" s="102">
        <v>12</v>
      </c>
      <c r="P348" s="18" t="s">
        <v>4</v>
      </c>
      <c r="Q348" s="35">
        <f t="shared" si="13"/>
        <v>156</v>
      </c>
      <c r="R348" s="30"/>
    </row>
    <row r="349" spans="1:18" s="6" customFormat="1" ht="20.100000000000001" customHeight="1" x14ac:dyDescent="0.2">
      <c r="A349" s="89"/>
      <c r="B349" s="89"/>
      <c r="C349" s="116"/>
      <c r="D349" s="114"/>
      <c r="E349" s="19">
        <v>2</v>
      </c>
      <c r="F349" s="114" t="s">
        <v>404</v>
      </c>
      <c r="G349" s="114"/>
      <c r="H349" s="114"/>
      <c r="I349" s="114"/>
      <c r="J349" s="114"/>
      <c r="K349" s="35">
        <v>0.36</v>
      </c>
      <c r="L349" s="18" t="s">
        <v>511</v>
      </c>
      <c r="M349" s="102">
        <v>0.03</v>
      </c>
      <c r="N349" s="35">
        <f t="shared" si="12"/>
        <v>12</v>
      </c>
      <c r="O349" s="102">
        <v>12</v>
      </c>
      <c r="P349" s="18" t="s">
        <v>4</v>
      </c>
      <c r="Q349" s="35">
        <f t="shared" si="13"/>
        <v>144</v>
      </c>
      <c r="R349" s="30"/>
    </row>
    <row r="350" spans="1:18" s="6" customFormat="1" ht="20.100000000000001" customHeight="1" x14ac:dyDescent="0.2">
      <c r="A350" s="89"/>
      <c r="B350" s="89"/>
      <c r="C350" s="116"/>
      <c r="D350" s="114"/>
      <c r="E350" s="19">
        <v>3</v>
      </c>
      <c r="F350" s="114" t="s">
        <v>405</v>
      </c>
      <c r="G350" s="114"/>
      <c r="H350" s="114"/>
      <c r="I350" s="114"/>
      <c r="J350" s="114"/>
      <c r="K350" s="35">
        <v>0.32999999999999996</v>
      </c>
      <c r="L350" s="18" t="s">
        <v>511</v>
      </c>
      <c r="M350" s="102">
        <v>0.03</v>
      </c>
      <c r="N350" s="35">
        <f t="shared" si="12"/>
        <v>10.999999999999998</v>
      </c>
      <c r="O350" s="102">
        <v>12</v>
      </c>
      <c r="P350" s="18" t="s">
        <v>4</v>
      </c>
      <c r="Q350" s="35">
        <f t="shared" si="13"/>
        <v>131.99999999999997</v>
      </c>
      <c r="R350" s="30"/>
    </row>
    <row r="351" spans="1:18" s="6" customFormat="1" ht="20.100000000000001" customHeight="1" x14ac:dyDescent="0.2">
      <c r="A351" s="89"/>
      <c r="B351" s="89"/>
      <c r="C351" s="116"/>
      <c r="D351" s="114"/>
      <c r="E351" s="116">
        <v>4</v>
      </c>
      <c r="F351" s="114" t="s">
        <v>9</v>
      </c>
      <c r="G351" s="114"/>
      <c r="H351" s="114"/>
      <c r="I351" s="114"/>
      <c r="J351" s="114"/>
      <c r="K351" s="35">
        <v>0.39</v>
      </c>
      <c r="L351" s="18" t="s">
        <v>511</v>
      </c>
      <c r="M351" s="102">
        <v>0.03</v>
      </c>
      <c r="N351" s="35">
        <f t="shared" si="12"/>
        <v>13.000000000000002</v>
      </c>
      <c r="O351" s="102">
        <v>2</v>
      </c>
      <c r="P351" s="18" t="s">
        <v>8</v>
      </c>
      <c r="Q351" s="35">
        <f t="shared" si="13"/>
        <v>26.000000000000004</v>
      </c>
      <c r="R351" s="30"/>
    </row>
    <row r="352" spans="1:18" s="6" customFormat="1" ht="20.100000000000001" customHeight="1" x14ac:dyDescent="0.2">
      <c r="A352" s="89"/>
      <c r="B352" s="89"/>
      <c r="C352" s="116"/>
      <c r="D352" s="114"/>
      <c r="E352" s="116"/>
      <c r="F352" s="114"/>
      <c r="G352" s="114"/>
      <c r="H352" s="114"/>
      <c r="I352" s="114"/>
      <c r="J352" s="114"/>
      <c r="K352" s="35">
        <v>0.26</v>
      </c>
      <c r="L352" s="18" t="s">
        <v>502</v>
      </c>
      <c r="M352" s="102">
        <v>0.02</v>
      </c>
      <c r="N352" s="35">
        <f t="shared" si="12"/>
        <v>13</v>
      </c>
      <c r="O352" s="102"/>
      <c r="P352" s="18" t="s">
        <v>8</v>
      </c>
      <c r="Q352" s="35">
        <f t="shared" si="13"/>
        <v>0</v>
      </c>
      <c r="R352" s="30"/>
    </row>
    <row r="353" spans="1:18" s="6" customFormat="1" ht="20.100000000000001" customHeight="1" x14ac:dyDescent="0.2">
      <c r="A353" s="89"/>
      <c r="B353" s="89"/>
      <c r="C353" s="116"/>
      <c r="D353" s="114"/>
      <c r="E353" s="116"/>
      <c r="F353" s="114"/>
      <c r="G353" s="114"/>
      <c r="H353" s="114"/>
      <c r="I353" s="114"/>
      <c r="J353" s="114"/>
      <c r="K353" s="35">
        <v>0.13</v>
      </c>
      <c r="L353" s="18" t="s">
        <v>505</v>
      </c>
      <c r="M353" s="102">
        <v>0.01</v>
      </c>
      <c r="N353" s="35">
        <f t="shared" si="12"/>
        <v>13</v>
      </c>
      <c r="O353" s="102"/>
      <c r="P353" s="18" t="s">
        <v>8</v>
      </c>
      <c r="Q353" s="35">
        <f t="shared" si="13"/>
        <v>0</v>
      </c>
      <c r="R353" s="30"/>
    </row>
    <row r="354" spans="1:18" s="6" customFormat="1" ht="20.100000000000001" customHeight="1" x14ac:dyDescent="0.2">
      <c r="A354" s="89"/>
      <c r="B354" s="89"/>
      <c r="C354" s="89" t="s">
        <v>554</v>
      </c>
      <c r="D354" s="114" t="s">
        <v>406</v>
      </c>
      <c r="E354" s="89">
        <v>1</v>
      </c>
      <c r="F354" s="114" t="s">
        <v>407</v>
      </c>
      <c r="G354" s="114"/>
      <c r="H354" s="114"/>
      <c r="I354" s="114"/>
      <c r="J354" s="114"/>
      <c r="K354" s="35"/>
      <c r="L354" s="18"/>
      <c r="M354" s="102"/>
      <c r="N354" s="35"/>
      <c r="O354" s="102"/>
      <c r="P354" s="18"/>
      <c r="Q354" s="35"/>
      <c r="R354" s="30"/>
    </row>
    <row r="355" spans="1:18" s="6" customFormat="1" ht="20.100000000000001" customHeight="1" x14ac:dyDescent="0.2">
      <c r="A355" s="89"/>
      <c r="B355" s="89"/>
      <c r="C355" s="89"/>
      <c r="D355" s="114"/>
      <c r="E355" s="89"/>
      <c r="F355" s="116" t="s">
        <v>19</v>
      </c>
      <c r="G355" s="114" t="s">
        <v>408</v>
      </c>
      <c r="H355" s="114"/>
      <c r="I355" s="114"/>
      <c r="J355" s="114"/>
      <c r="K355" s="35">
        <v>0.42</v>
      </c>
      <c r="L355" s="18" t="s">
        <v>511</v>
      </c>
      <c r="M355" s="102">
        <v>0.03</v>
      </c>
      <c r="N355" s="35">
        <f t="shared" si="12"/>
        <v>14</v>
      </c>
      <c r="O355" s="102">
        <v>1</v>
      </c>
      <c r="P355" s="18" t="s">
        <v>519</v>
      </c>
      <c r="Q355" s="35">
        <f t="shared" si="13"/>
        <v>14</v>
      </c>
      <c r="R355" s="30"/>
    </row>
    <row r="356" spans="1:18" s="6" customFormat="1" ht="20.100000000000001" customHeight="1" x14ac:dyDescent="0.2">
      <c r="A356" s="89"/>
      <c r="B356" s="89"/>
      <c r="C356" s="89"/>
      <c r="D356" s="114"/>
      <c r="E356" s="89"/>
      <c r="F356" s="116"/>
      <c r="G356" s="114"/>
      <c r="H356" s="114"/>
      <c r="I356" s="114"/>
      <c r="J356" s="114"/>
      <c r="K356" s="35">
        <v>0.28000000000000003</v>
      </c>
      <c r="L356" s="18" t="s">
        <v>502</v>
      </c>
      <c r="M356" s="102">
        <v>0.02</v>
      </c>
      <c r="N356" s="35">
        <f t="shared" si="12"/>
        <v>14.000000000000002</v>
      </c>
      <c r="O356" s="102">
        <v>1</v>
      </c>
      <c r="P356" s="18" t="s">
        <v>519</v>
      </c>
      <c r="Q356" s="35">
        <f t="shared" si="13"/>
        <v>14.000000000000002</v>
      </c>
      <c r="R356" s="30"/>
    </row>
    <row r="357" spans="1:18" s="6" customFormat="1" ht="20.100000000000001" customHeight="1" x14ac:dyDescent="0.2">
      <c r="A357" s="89"/>
      <c r="B357" s="89"/>
      <c r="C357" s="89"/>
      <c r="D357" s="114"/>
      <c r="E357" s="89"/>
      <c r="F357" s="116"/>
      <c r="G357" s="114"/>
      <c r="H357" s="114"/>
      <c r="I357" s="114"/>
      <c r="J357" s="114"/>
      <c r="K357" s="35">
        <v>0.14000000000000001</v>
      </c>
      <c r="L357" s="18" t="s">
        <v>505</v>
      </c>
      <c r="M357" s="102">
        <v>0.01</v>
      </c>
      <c r="N357" s="35">
        <f t="shared" si="12"/>
        <v>14.000000000000002</v>
      </c>
      <c r="O357" s="102">
        <v>1</v>
      </c>
      <c r="P357" s="18" t="s">
        <v>519</v>
      </c>
      <c r="Q357" s="35">
        <f t="shared" si="13"/>
        <v>14.000000000000002</v>
      </c>
      <c r="R357" s="30"/>
    </row>
    <row r="358" spans="1:18" s="6" customFormat="1" ht="20.100000000000001" customHeight="1" x14ac:dyDescent="0.2">
      <c r="A358" s="89"/>
      <c r="B358" s="89"/>
      <c r="C358" s="89"/>
      <c r="D358" s="114"/>
      <c r="E358" s="89"/>
      <c r="F358" s="116" t="s">
        <v>22</v>
      </c>
      <c r="G358" s="114" t="s">
        <v>409</v>
      </c>
      <c r="H358" s="114"/>
      <c r="I358" s="114"/>
      <c r="J358" s="114"/>
      <c r="K358" s="35">
        <v>0.39</v>
      </c>
      <c r="L358" s="18" t="s">
        <v>511</v>
      </c>
      <c r="M358" s="102">
        <v>0.03</v>
      </c>
      <c r="N358" s="35">
        <f t="shared" si="12"/>
        <v>13.000000000000002</v>
      </c>
      <c r="O358" s="102">
        <v>1</v>
      </c>
      <c r="P358" s="18" t="s">
        <v>518</v>
      </c>
      <c r="Q358" s="35">
        <f t="shared" si="13"/>
        <v>13.000000000000002</v>
      </c>
      <c r="R358" s="30"/>
    </row>
    <row r="359" spans="1:18" s="6" customFormat="1" ht="20.100000000000001" customHeight="1" x14ac:dyDescent="0.2">
      <c r="A359" s="89"/>
      <c r="B359" s="89"/>
      <c r="C359" s="89"/>
      <c r="D359" s="114"/>
      <c r="E359" s="89"/>
      <c r="F359" s="116"/>
      <c r="G359" s="114"/>
      <c r="H359" s="114"/>
      <c r="I359" s="114"/>
      <c r="J359" s="114"/>
      <c r="K359" s="35">
        <v>0.26</v>
      </c>
      <c r="L359" s="18" t="s">
        <v>502</v>
      </c>
      <c r="M359" s="102">
        <v>0.02</v>
      </c>
      <c r="N359" s="35">
        <f t="shared" si="12"/>
        <v>13</v>
      </c>
      <c r="O359" s="102">
        <v>1</v>
      </c>
      <c r="P359" s="18" t="s">
        <v>518</v>
      </c>
      <c r="Q359" s="35">
        <f t="shared" si="13"/>
        <v>13</v>
      </c>
      <c r="R359" s="30"/>
    </row>
    <row r="360" spans="1:18" s="6" customFormat="1" ht="20.100000000000001" customHeight="1" x14ac:dyDescent="0.2">
      <c r="A360" s="89"/>
      <c r="B360" s="89"/>
      <c r="C360" s="89"/>
      <c r="D360" s="114"/>
      <c r="E360" s="89"/>
      <c r="F360" s="116"/>
      <c r="G360" s="114"/>
      <c r="H360" s="114"/>
      <c r="I360" s="114"/>
      <c r="J360" s="114"/>
      <c r="K360" s="35">
        <v>0.13</v>
      </c>
      <c r="L360" s="18" t="s">
        <v>505</v>
      </c>
      <c r="M360" s="102">
        <v>0.01</v>
      </c>
      <c r="N360" s="35">
        <f t="shared" si="12"/>
        <v>13</v>
      </c>
      <c r="O360" s="102">
        <v>1</v>
      </c>
      <c r="P360" s="18" t="s">
        <v>518</v>
      </c>
      <c r="Q360" s="35">
        <f t="shared" si="13"/>
        <v>13</v>
      </c>
      <c r="R360" s="30"/>
    </row>
    <row r="361" spans="1:18" s="6" customFormat="1" ht="20.100000000000001" customHeight="1" x14ac:dyDescent="0.2">
      <c r="A361" s="89"/>
      <c r="B361" s="89"/>
      <c r="C361" s="89"/>
      <c r="D361" s="89"/>
      <c r="E361" s="89"/>
      <c r="F361" s="116" t="s">
        <v>27</v>
      </c>
      <c r="G361" s="114" t="s">
        <v>410</v>
      </c>
      <c r="H361" s="114"/>
      <c r="I361" s="114"/>
      <c r="J361" s="114"/>
      <c r="K361" s="35">
        <v>0.56999999999999995</v>
      </c>
      <c r="L361" s="87" t="s">
        <v>511</v>
      </c>
      <c r="M361" s="102">
        <v>0.03</v>
      </c>
      <c r="N361" s="35">
        <f t="shared" si="12"/>
        <v>19</v>
      </c>
      <c r="O361" s="102">
        <v>2</v>
      </c>
      <c r="P361" s="87" t="s">
        <v>517</v>
      </c>
      <c r="Q361" s="35">
        <f t="shared" si="13"/>
        <v>38</v>
      </c>
      <c r="R361" s="30"/>
    </row>
    <row r="362" spans="1:18" s="6" customFormat="1" ht="18.95" customHeight="1" x14ac:dyDescent="0.2">
      <c r="A362" s="89"/>
      <c r="B362" s="89"/>
      <c r="C362" s="89"/>
      <c r="D362" s="89"/>
      <c r="E362" s="89"/>
      <c r="F362" s="116"/>
      <c r="G362" s="114"/>
      <c r="H362" s="114"/>
      <c r="I362" s="114"/>
      <c r="J362" s="114"/>
      <c r="K362" s="35">
        <v>0.38</v>
      </c>
      <c r="L362" s="87" t="s">
        <v>502</v>
      </c>
      <c r="M362" s="102">
        <v>0.02</v>
      </c>
      <c r="N362" s="35">
        <f t="shared" si="12"/>
        <v>19</v>
      </c>
      <c r="O362" s="102">
        <v>2</v>
      </c>
      <c r="P362" s="87" t="s">
        <v>517</v>
      </c>
      <c r="Q362" s="35">
        <f t="shared" si="13"/>
        <v>38</v>
      </c>
      <c r="R362" s="30"/>
    </row>
    <row r="363" spans="1:18" s="6" customFormat="1" ht="18.95" customHeight="1" x14ac:dyDescent="0.2">
      <c r="A363" s="98"/>
      <c r="B363" s="98"/>
      <c r="C363" s="98"/>
      <c r="D363" s="98"/>
      <c r="E363" s="98"/>
      <c r="F363" s="116"/>
      <c r="G363" s="114"/>
      <c r="H363" s="114"/>
      <c r="I363" s="114"/>
      <c r="J363" s="114"/>
      <c r="K363" s="35">
        <v>0.19</v>
      </c>
      <c r="L363" s="94" t="s">
        <v>505</v>
      </c>
      <c r="M363" s="102">
        <v>0.01</v>
      </c>
      <c r="N363" s="35">
        <f t="shared" si="12"/>
        <v>19</v>
      </c>
      <c r="O363" s="102">
        <v>2</v>
      </c>
      <c r="P363" s="94" t="s">
        <v>517</v>
      </c>
      <c r="Q363" s="35">
        <f t="shared" si="13"/>
        <v>38</v>
      </c>
      <c r="R363" s="30"/>
    </row>
    <row r="364" spans="1:18" s="6" customFormat="1" ht="18.95" customHeight="1" x14ac:dyDescent="0.2">
      <c r="A364" s="98"/>
      <c r="B364" s="98"/>
      <c r="C364" s="98"/>
      <c r="D364" s="98"/>
      <c r="E364" s="98"/>
      <c r="F364" s="114" t="s">
        <v>28</v>
      </c>
      <c r="G364" s="114" t="s">
        <v>411</v>
      </c>
      <c r="H364" s="114"/>
      <c r="I364" s="114"/>
      <c r="J364" s="114"/>
      <c r="K364" s="35">
        <v>0.39</v>
      </c>
      <c r="L364" s="18" t="s">
        <v>511</v>
      </c>
      <c r="M364" s="102">
        <v>0.03</v>
      </c>
      <c r="N364" s="35">
        <f t="shared" si="12"/>
        <v>13.000000000000002</v>
      </c>
      <c r="O364" s="102"/>
      <c r="P364" s="18" t="s">
        <v>298</v>
      </c>
      <c r="Q364" s="35">
        <f t="shared" si="13"/>
        <v>0</v>
      </c>
      <c r="R364" s="30"/>
    </row>
    <row r="365" spans="1:18" s="6" customFormat="1" ht="18.95" customHeight="1" x14ac:dyDescent="0.2">
      <c r="A365" s="89"/>
      <c r="B365" s="89"/>
      <c r="C365" s="89"/>
      <c r="D365" s="89"/>
      <c r="E365" s="89"/>
      <c r="F365" s="114"/>
      <c r="G365" s="114"/>
      <c r="H365" s="114"/>
      <c r="I365" s="114"/>
      <c r="J365" s="114"/>
      <c r="K365" s="35">
        <v>0.26</v>
      </c>
      <c r="L365" s="18" t="s">
        <v>502</v>
      </c>
      <c r="M365" s="102">
        <v>0.02</v>
      </c>
      <c r="N365" s="35">
        <f t="shared" si="12"/>
        <v>13</v>
      </c>
      <c r="O365" s="102"/>
      <c r="P365" s="18" t="s">
        <v>298</v>
      </c>
      <c r="Q365" s="35">
        <f t="shared" si="13"/>
        <v>0</v>
      </c>
      <c r="R365" s="30"/>
    </row>
    <row r="366" spans="1:18" s="6" customFormat="1" ht="18.95" customHeight="1" x14ac:dyDescent="0.2">
      <c r="A366" s="89"/>
      <c r="B366" s="89"/>
      <c r="C366" s="89"/>
      <c r="D366" s="89"/>
      <c r="E366" s="89"/>
      <c r="F366" s="114"/>
      <c r="G366" s="114"/>
      <c r="H366" s="114"/>
      <c r="I366" s="114"/>
      <c r="J366" s="114"/>
      <c r="K366" s="35">
        <v>0.13</v>
      </c>
      <c r="L366" s="18" t="s">
        <v>505</v>
      </c>
      <c r="M366" s="102">
        <v>0.01</v>
      </c>
      <c r="N366" s="35">
        <f t="shared" si="12"/>
        <v>13</v>
      </c>
      <c r="O366" s="102"/>
      <c r="P366" s="18" t="s">
        <v>298</v>
      </c>
      <c r="Q366" s="35">
        <f t="shared" si="13"/>
        <v>0</v>
      </c>
      <c r="R366" s="30"/>
    </row>
    <row r="367" spans="1:18" s="6" customFormat="1" ht="18.95" customHeight="1" x14ac:dyDescent="0.2">
      <c r="A367" s="89"/>
      <c r="B367" s="89"/>
      <c r="C367" s="89"/>
      <c r="D367" s="89"/>
      <c r="E367" s="89"/>
      <c r="F367" s="114" t="s">
        <v>31</v>
      </c>
      <c r="G367" s="114" t="s">
        <v>412</v>
      </c>
      <c r="H367" s="114"/>
      <c r="I367" s="114"/>
      <c r="J367" s="114"/>
      <c r="K367" s="35">
        <v>0.51</v>
      </c>
      <c r="L367" s="18" t="s">
        <v>511</v>
      </c>
      <c r="M367" s="102">
        <v>0.03</v>
      </c>
      <c r="N367" s="35">
        <f t="shared" si="12"/>
        <v>17</v>
      </c>
      <c r="O367" s="102">
        <v>2</v>
      </c>
      <c r="P367" s="18" t="s">
        <v>516</v>
      </c>
      <c r="Q367" s="35">
        <f t="shared" si="13"/>
        <v>34</v>
      </c>
      <c r="R367" s="30"/>
    </row>
    <row r="368" spans="1:18" s="6" customFormat="1" ht="18.95" customHeight="1" x14ac:dyDescent="0.2">
      <c r="A368" s="89"/>
      <c r="B368" s="89"/>
      <c r="C368" s="89"/>
      <c r="D368" s="89"/>
      <c r="E368" s="89"/>
      <c r="F368" s="114"/>
      <c r="G368" s="114"/>
      <c r="H368" s="114"/>
      <c r="I368" s="114"/>
      <c r="J368" s="114"/>
      <c r="K368" s="35">
        <v>0.34</v>
      </c>
      <c r="L368" s="18" t="s">
        <v>502</v>
      </c>
      <c r="M368" s="102">
        <v>0.02</v>
      </c>
      <c r="N368" s="35">
        <f t="shared" si="12"/>
        <v>17</v>
      </c>
      <c r="O368" s="102">
        <v>2</v>
      </c>
      <c r="P368" s="18" t="s">
        <v>516</v>
      </c>
      <c r="Q368" s="35">
        <f t="shared" si="13"/>
        <v>34</v>
      </c>
      <c r="R368" s="30"/>
    </row>
    <row r="369" spans="1:18" s="6" customFormat="1" ht="18.95" customHeight="1" x14ac:dyDescent="0.2">
      <c r="A369" s="89"/>
      <c r="B369" s="89"/>
      <c r="C369" s="89"/>
      <c r="D369" s="89"/>
      <c r="E369" s="89"/>
      <c r="F369" s="114"/>
      <c r="G369" s="114"/>
      <c r="H369" s="114"/>
      <c r="I369" s="114"/>
      <c r="J369" s="114"/>
      <c r="K369" s="35">
        <v>0.17</v>
      </c>
      <c r="L369" s="18" t="s">
        <v>505</v>
      </c>
      <c r="M369" s="102">
        <v>0.01</v>
      </c>
      <c r="N369" s="35">
        <f t="shared" si="12"/>
        <v>17</v>
      </c>
      <c r="O369" s="102">
        <v>2</v>
      </c>
      <c r="P369" s="18" t="s">
        <v>516</v>
      </c>
      <c r="Q369" s="35">
        <f t="shared" si="13"/>
        <v>34</v>
      </c>
      <c r="R369" s="30"/>
    </row>
    <row r="370" spans="1:18" s="6" customFormat="1" ht="18.95" customHeight="1" x14ac:dyDescent="0.2">
      <c r="A370" s="89"/>
      <c r="B370" s="89"/>
      <c r="C370" s="89"/>
      <c r="D370" s="89"/>
      <c r="E370" s="89"/>
      <c r="F370" s="114" t="s">
        <v>33</v>
      </c>
      <c r="G370" s="114" t="s">
        <v>413</v>
      </c>
      <c r="H370" s="114"/>
      <c r="I370" s="114"/>
      <c r="J370" s="114"/>
      <c r="K370" s="35">
        <v>0.36</v>
      </c>
      <c r="L370" s="18" t="s">
        <v>511</v>
      </c>
      <c r="M370" s="102">
        <v>0.03</v>
      </c>
      <c r="N370" s="35">
        <f t="shared" si="12"/>
        <v>12</v>
      </c>
      <c r="O370" s="102"/>
      <c r="P370" s="18" t="s">
        <v>515</v>
      </c>
      <c r="Q370" s="35">
        <f t="shared" si="13"/>
        <v>0</v>
      </c>
      <c r="R370" s="30"/>
    </row>
    <row r="371" spans="1:18" s="6" customFormat="1" ht="18.95" customHeight="1" x14ac:dyDescent="0.2">
      <c r="A371" s="89"/>
      <c r="B371" s="89"/>
      <c r="C371" s="89"/>
      <c r="D371" s="89"/>
      <c r="E371" s="89"/>
      <c r="F371" s="114"/>
      <c r="G371" s="114"/>
      <c r="H371" s="114"/>
      <c r="I371" s="114"/>
      <c r="J371" s="114"/>
      <c r="K371" s="35">
        <v>0.24</v>
      </c>
      <c r="L371" s="18" t="s">
        <v>502</v>
      </c>
      <c r="M371" s="102">
        <v>0.02</v>
      </c>
      <c r="N371" s="35">
        <f t="shared" si="12"/>
        <v>12</v>
      </c>
      <c r="O371" s="102"/>
      <c r="P371" s="18" t="s">
        <v>515</v>
      </c>
      <c r="Q371" s="35">
        <f t="shared" si="13"/>
        <v>0</v>
      </c>
      <c r="R371" s="30"/>
    </row>
    <row r="372" spans="1:18" s="6" customFormat="1" ht="18.95" customHeight="1" x14ac:dyDescent="0.2">
      <c r="A372" s="89"/>
      <c r="B372" s="89"/>
      <c r="C372" s="89"/>
      <c r="D372" s="89"/>
      <c r="E372" s="89"/>
      <c r="F372" s="114"/>
      <c r="G372" s="114"/>
      <c r="H372" s="114"/>
      <c r="I372" s="114"/>
      <c r="J372" s="114"/>
      <c r="K372" s="35">
        <v>0.12</v>
      </c>
      <c r="L372" s="18" t="s">
        <v>505</v>
      </c>
      <c r="M372" s="102">
        <v>0.01</v>
      </c>
      <c r="N372" s="35">
        <f t="shared" si="12"/>
        <v>12</v>
      </c>
      <c r="O372" s="102"/>
      <c r="P372" s="18" t="s">
        <v>515</v>
      </c>
      <c r="Q372" s="35">
        <f t="shared" si="13"/>
        <v>0</v>
      </c>
      <c r="R372" s="30"/>
    </row>
    <row r="373" spans="1:18" s="6" customFormat="1" ht="18.95" customHeight="1" x14ac:dyDescent="0.2">
      <c r="A373" s="89"/>
      <c r="B373" s="89"/>
      <c r="C373" s="89"/>
      <c r="D373" s="89"/>
      <c r="E373" s="89"/>
      <c r="F373" s="116" t="s">
        <v>35</v>
      </c>
      <c r="G373" s="114" t="s">
        <v>414</v>
      </c>
      <c r="H373" s="114"/>
      <c r="I373" s="114"/>
      <c r="J373" s="114"/>
      <c r="K373" s="35">
        <v>0.6</v>
      </c>
      <c r="L373" s="18" t="s">
        <v>511</v>
      </c>
      <c r="M373" s="102">
        <v>0.03</v>
      </c>
      <c r="N373" s="35">
        <f t="shared" si="12"/>
        <v>20</v>
      </c>
      <c r="O373" s="102">
        <v>1</v>
      </c>
      <c r="P373" s="18" t="s">
        <v>514</v>
      </c>
      <c r="Q373" s="35">
        <f t="shared" si="13"/>
        <v>20</v>
      </c>
      <c r="R373" s="30"/>
    </row>
    <row r="374" spans="1:18" s="6" customFormat="1" ht="18.95" customHeight="1" x14ac:dyDescent="0.2">
      <c r="A374" s="89"/>
      <c r="B374" s="89"/>
      <c r="C374" s="89"/>
      <c r="D374" s="89"/>
      <c r="E374" s="89"/>
      <c r="F374" s="116"/>
      <c r="G374" s="114"/>
      <c r="H374" s="114"/>
      <c r="I374" s="114"/>
      <c r="J374" s="114"/>
      <c r="K374" s="35">
        <v>0.4</v>
      </c>
      <c r="L374" s="18" t="s">
        <v>502</v>
      </c>
      <c r="M374" s="102">
        <v>0.02</v>
      </c>
      <c r="N374" s="35">
        <f t="shared" si="12"/>
        <v>20</v>
      </c>
      <c r="O374" s="102">
        <v>1</v>
      </c>
      <c r="P374" s="18" t="s">
        <v>514</v>
      </c>
      <c r="Q374" s="35">
        <f t="shared" si="13"/>
        <v>20</v>
      </c>
      <c r="R374" s="30"/>
    </row>
    <row r="375" spans="1:18" s="6" customFormat="1" ht="18.95" customHeight="1" x14ac:dyDescent="0.2">
      <c r="A375" s="89"/>
      <c r="B375" s="89"/>
      <c r="C375" s="89"/>
      <c r="D375" s="89"/>
      <c r="E375" s="89"/>
      <c r="F375" s="116"/>
      <c r="G375" s="114"/>
      <c r="H375" s="114"/>
      <c r="I375" s="114"/>
      <c r="J375" s="114"/>
      <c r="K375" s="35">
        <v>0.2</v>
      </c>
      <c r="L375" s="18" t="s">
        <v>505</v>
      </c>
      <c r="M375" s="102">
        <v>0.01</v>
      </c>
      <c r="N375" s="35">
        <f t="shared" si="12"/>
        <v>20</v>
      </c>
      <c r="O375" s="102"/>
      <c r="P375" s="18" t="s">
        <v>514</v>
      </c>
      <c r="Q375" s="35">
        <f t="shared" si="13"/>
        <v>0</v>
      </c>
      <c r="R375" s="30"/>
    </row>
    <row r="376" spans="1:18" s="6" customFormat="1" ht="18.95" customHeight="1" x14ac:dyDescent="0.2">
      <c r="A376" s="89"/>
      <c r="B376" s="89"/>
      <c r="C376" s="89"/>
      <c r="D376" s="89"/>
      <c r="E376" s="89"/>
      <c r="F376" s="116" t="s">
        <v>45</v>
      </c>
      <c r="G376" s="114" t="s">
        <v>415</v>
      </c>
      <c r="H376" s="114"/>
      <c r="I376" s="114"/>
      <c r="J376" s="114"/>
      <c r="K376" s="35">
        <v>0.48</v>
      </c>
      <c r="L376" s="18" t="s">
        <v>511</v>
      </c>
      <c r="M376" s="102">
        <v>0.03</v>
      </c>
      <c r="N376" s="35">
        <f t="shared" si="12"/>
        <v>16</v>
      </c>
      <c r="O376" s="102">
        <v>1</v>
      </c>
      <c r="P376" s="18" t="s">
        <v>388</v>
      </c>
      <c r="Q376" s="35">
        <f t="shared" si="13"/>
        <v>16</v>
      </c>
      <c r="R376" s="30"/>
    </row>
    <row r="377" spans="1:18" s="6" customFormat="1" ht="18.95" customHeight="1" x14ac:dyDescent="0.2">
      <c r="A377" s="89"/>
      <c r="B377" s="89"/>
      <c r="C377" s="89"/>
      <c r="D377" s="89"/>
      <c r="E377" s="89"/>
      <c r="F377" s="116"/>
      <c r="G377" s="114"/>
      <c r="H377" s="114"/>
      <c r="I377" s="114"/>
      <c r="J377" s="114"/>
      <c r="K377" s="35">
        <v>0.32</v>
      </c>
      <c r="L377" s="18" t="s">
        <v>502</v>
      </c>
      <c r="M377" s="102">
        <v>0.02</v>
      </c>
      <c r="N377" s="35">
        <f t="shared" si="12"/>
        <v>16</v>
      </c>
      <c r="O377" s="102">
        <v>2</v>
      </c>
      <c r="P377" s="18" t="s">
        <v>388</v>
      </c>
      <c r="Q377" s="35">
        <f t="shared" si="13"/>
        <v>32</v>
      </c>
      <c r="R377" s="30"/>
    </row>
    <row r="378" spans="1:18" s="6" customFormat="1" ht="18.95" customHeight="1" x14ac:dyDescent="0.2">
      <c r="A378" s="89"/>
      <c r="B378" s="89"/>
      <c r="C378" s="89"/>
      <c r="D378" s="89"/>
      <c r="E378" s="89"/>
      <c r="F378" s="116"/>
      <c r="G378" s="114"/>
      <c r="H378" s="114"/>
      <c r="I378" s="114"/>
      <c r="J378" s="114"/>
      <c r="K378" s="35">
        <v>0.16</v>
      </c>
      <c r="L378" s="18" t="s">
        <v>505</v>
      </c>
      <c r="M378" s="102">
        <v>0.01</v>
      </c>
      <c r="N378" s="35">
        <f t="shared" si="12"/>
        <v>16</v>
      </c>
      <c r="O378" s="102"/>
      <c r="P378" s="18" t="s">
        <v>388</v>
      </c>
      <c r="Q378" s="35">
        <f t="shared" si="13"/>
        <v>0</v>
      </c>
      <c r="R378" s="30"/>
    </row>
    <row r="379" spans="1:18" s="6" customFormat="1" ht="18.95" customHeight="1" x14ac:dyDescent="0.2">
      <c r="A379" s="98"/>
      <c r="B379" s="98"/>
      <c r="C379" s="98"/>
      <c r="D379" s="98"/>
      <c r="E379" s="98"/>
      <c r="F379" s="96" t="s">
        <v>47</v>
      </c>
      <c r="G379" s="114" t="s">
        <v>416</v>
      </c>
      <c r="H379" s="114"/>
      <c r="I379" s="114"/>
      <c r="J379" s="114"/>
      <c r="K379" s="35">
        <v>0.39</v>
      </c>
      <c r="L379" s="94" t="s">
        <v>511</v>
      </c>
      <c r="M379" s="102">
        <v>0.03</v>
      </c>
      <c r="N379" s="35">
        <f t="shared" si="12"/>
        <v>13.000000000000002</v>
      </c>
      <c r="O379" s="102"/>
      <c r="P379" s="94" t="s">
        <v>513</v>
      </c>
      <c r="Q379" s="35">
        <f t="shared" si="13"/>
        <v>0</v>
      </c>
      <c r="R379" s="30"/>
    </row>
    <row r="380" spans="1:18" s="6" customFormat="1" ht="20.100000000000001" customHeight="1" x14ac:dyDescent="0.2">
      <c r="A380" s="100"/>
      <c r="B380" s="100"/>
      <c r="C380" s="100"/>
      <c r="D380" s="100"/>
      <c r="E380" s="100"/>
      <c r="F380" s="97"/>
      <c r="G380" s="115"/>
      <c r="H380" s="115"/>
      <c r="I380" s="115"/>
      <c r="J380" s="115"/>
      <c r="K380" s="105">
        <v>0.26</v>
      </c>
      <c r="L380" s="95" t="s">
        <v>502</v>
      </c>
      <c r="M380" s="103">
        <v>0.02</v>
      </c>
      <c r="N380" s="105">
        <f t="shared" si="12"/>
        <v>13</v>
      </c>
      <c r="O380" s="103"/>
      <c r="P380" s="95" t="s">
        <v>513</v>
      </c>
      <c r="Q380" s="105">
        <f t="shared" si="13"/>
        <v>0</v>
      </c>
      <c r="R380" s="30"/>
    </row>
    <row r="381" spans="1:18" s="6" customFormat="1" ht="18.95" customHeight="1" x14ac:dyDescent="0.2">
      <c r="A381" s="89"/>
      <c r="B381" s="89"/>
      <c r="C381" s="89"/>
      <c r="D381" s="89"/>
      <c r="E381" s="89"/>
      <c r="F381" s="96"/>
      <c r="G381" s="98"/>
      <c r="H381" s="98"/>
      <c r="I381" s="98"/>
      <c r="J381" s="98"/>
      <c r="K381" s="35">
        <v>0.13</v>
      </c>
      <c r="L381" s="18" t="s">
        <v>505</v>
      </c>
      <c r="M381" s="102">
        <v>0.01</v>
      </c>
      <c r="N381" s="35">
        <f t="shared" si="12"/>
        <v>13</v>
      </c>
      <c r="O381" s="102"/>
      <c r="P381" s="18" t="s">
        <v>513</v>
      </c>
      <c r="Q381" s="35">
        <f t="shared" si="13"/>
        <v>0</v>
      </c>
      <c r="R381" s="30"/>
    </row>
    <row r="382" spans="1:18" s="6" customFormat="1" ht="18.95" customHeight="1" x14ac:dyDescent="0.2">
      <c r="A382" s="89"/>
      <c r="B382" s="89"/>
      <c r="C382" s="89"/>
      <c r="D382" s="89"/>
      <c r="E382" s="89"/>
      <c r="F382" s="116" t="s">
        <v>49</v>
      </c>
      <c r="G382" s="114" t="s">
        <v>417</v>
      </c>
      <c r="H382" s="114"/>
      <c r="I382" s="114"/>
      <c r="J382" s="114"/>
      <c r="K382" s="35">
        <v>0.32999999999999996</v>
      </c>
      <c r="L382" s="18" t="s">
        <v>511</v>
      </c>
      <c r="M382" s="102">
        <v>0.03</v>
      </c>
      <c r="N382" s="35">
        <f t="shared" si="12"/>
        <v>10.999999999999998</v>
      </c>
      <c r="O382" s="102">
        <v>1</v>
      </c>
      <c r="P382" s="18" t="s">
        <v>512</v>
      </c>
      <c r="Q382" s="35">
        <f t="shared" si="13"/>
        <v>10.999999999999998</v>
      </c>
      <c r="R382" s="30"/>
    </row>
    <row r="383" spans="1:18" s="6" customFormat="1" ht="18.95" customHeight="1" x14ac:dyDescent="0.2">
      <c r="A383" s="89"/>
      <c r="B383" s="89"/>
      <c r="C383" s="89"/>
      <c r="D383" s="89"/>
      <c r="E383" s="89"/>
      <c r="F383" s="116"/>
      <c r="G383" s="114"/>
      <c r="H383" s="114"/>
      <c r="I383" s="114"/>
      <c r="J383" s="114"/>
      <c r="K383" s="35">
        <v>0.22</v>
      </c>
      <c r="L383" s="18" t="s">
        <v>502</v>
      </c>
      <c r="M383" s="102">
        <v>0.02</v>
      </c>
      <c r="N383" s="35">
        <f t="shared" si="12"/>
        <v>11</v>
      </c>
      <c r="O383" s="102">
        <v>2</v>
      </c>
      <c r="P383" s="18" t="s">
        <v>512</v>
      </c>
      <c r="Q383" s="35">
        <f t="shared" si="13"/>
        <v>22</v>
      </c>
      <c r="R383" s="30"/>
    </row>
    <row r="384" spans="1:18" s="6" customFormat="1" ht="18.95" customHeight="1" x14ac:dyDescent="0.2">
      <c r="A384" s="89"/>
      <c r="B384" s="89"/>
      <c r="C384" s="89"/>
      <c r="D384" s="89"/>
      <c r="E384" s="89"/>
      <c r="F384" s="116"/>
      <c r="G384" s="114"/>
      <c r="H384" s="114"/>
      <c r="I384" s="114"/>
      <c r="J384" s="114"/>
      <c r="K384" s="35">
        <v>0.11</v>
      </c>
      <c r="L384" s="18" t="s">
        <v>505</v>
      </c>
      <c r="M384" s="102">
        <v>0.01</v>
      </c>
      <c r="N384" s="35">
        <f t="shared" si="12"/>
        <v>11</v>
      </c>
      <c r="O384" s="102"/>
      <c r="P384" s="18" t="s">
        <v>512</v>
      </c>
      <c r="Q384" s="35">
        <f t="shared" si="13"/>
        <v>0</v>
      </c>
      <c r="R384" s="30"/>
    </row>
    <row r="385" spans="1:18" s="6" customFormat="1" ht="18.95" customHeight="1" x14ac:dyDescent="0.2">
      <c r="A385" s="89"/>
      <c r="B385" s="89"/>
      <c r="C385" s="89"/>
      <c r="D385" s="89"/>
      <c r="E385" s="89"/>
      <c r="F385" s="19" t="s">
        <v>51</v>
      </c>
      <c r="G385" s="114" t="s">
        <v>418</v>
      </c>
      <c r="H385" s="114"/>
      <c r="I385" s="114"/>
      <c r="J385" s="114"/>
      <c r="K385" s="35">
        <v>0.19</v>
      </c>
      <c r="L385" s="18" t="s">
        <v>505</v>
      </c>
      <c r="M385" s="102">
        <v>0.01</v>
      </c>
      <c r="N385" s="35">
        <f t="shared" si="12"/>
        <v>19</v>
      </c>
      <c r="O385" s="102">
        <v>3</v>
      </c>
      <c r="P385" s="18" t="s">
        <v>98</v>
      </c>
      <c r="Q385" s="35">
        <f t="shared" si="13"/>
        <v>57</v>
      </c>
      <c r="R385" s="30"/>
    </row>
    <row r="386" spans="1:18" s="6" customFormat="1" ht="18.95" customHeight="1" x14ac:dyDescent="0.2">
      <c r="A386" s="89"/>
      <c r="B386" s="89"/>
      <c r="C386" s="89"/>
      <c r="D386" s="89"/>
      <c r="E386" s="89"/>
      <c r="F386" s="19" t="s">
        <v>54</v>
      </c>
      <c r="G386" s="114" t="s">
        <v>419</v>
      </c>
      <c r="H386" s="114"/>
      <c r="I386" s="114"/>
      <c r="J386" s="114"/>
      <c r="K386" s="35">
        <v>0.12</v>
      </c>
      <c r="L386" s="18" t="s">
        <v>502</v>
      </c>
      <c r="M386" s="102">
        <v>0.02</v>
      </c>
      <c r="N386" s="35">
        <f t="shared" si="12"/>
        <v>6</v>
      </c>
      <c r="O386" s="102">
        <v>3</v>
      </c>
      <c r="P386" s="18" t="s">
        <v>4</v>
      </c>
      <c r="Q386" s="35">
        <f t="shared" si="13"/>
        <v>18</v>
      </c>
      <c r="R386" s="30"/>
    </row>
    <row r="387" spans="1:18" s="6" customFormat="1" ht="20.100000000000001" customHeight="1" x14ac:dyDescent="0.2">
      <c r="A387" s="89"/>
      <c r="B387" s="89"/>
      <c r="C387" s="89"/>
      <c r="D387" s="89"/>
      <c r="E387" s="116">
        <v>2</v>
      </c>
      <c r="F387" s="114" t="s">
        <v>420</v>
      </c>
      <c r="G387" s="114"/>
      <c r="H387" s="114"/>
      <c r="I387" s="114"/>
      <c r="J387" s="114"/>
      <c r="K387" s="35"/>
      <c r="L387" s="18"/>
      <c r="M387" s="102"/>
      <c r="N387" s="35"/>
      <c r="O387" s="102"/>
      <c r="P387" s="18"/>
      <c r="Q387" s="35"/>
      <c r="R387" s="30"/>
    </row>
    <row r="388" spans="1:18" s="6" customFormat="1" ht="35.25" customHeight="1" x14ac:dyDescent="0.2">
      <c r="A388" s="89"/>
      <c r="B388" s="89"/>
      <c r="C388" s="89"/>
      <c r="D388" s="89"/>
      <c r="E388" s="116"/>
      <c r="F388" s="19" t="s">
        <v>19</v>
      </c>
      <c r="G388" s="117" t="s">
        <v>421</v>
      </c>
      <c r="H388" s="117"/>
      <c r="I388" s="117"/>
      <c r="J388" s="117"/>
      <c r="K388" s="35">
        <v>0.15</v>
      </c>
      <c r="L388" s="18" t="s">
        <v>505</v>
      </c>
      <c r="M388" s="102">
        <v>0.01</v>
      </c>
      <c r="N388" s="35">
        <f t="shared" si="12"/>
        <v>15</v>
      </c>
      <c r="O388" s="102">
        <v>2</v>
      </c>
      <c r="P388" s="18" t="s">
        <v>3</v>
      </c>
      <c r="Q388" s="35">
        <f t="shared" si="13"/>
        <v>30</v>
      </c>
      <c r="R388" s="30"/>
    </row>
    <row r="389" spans="1:18" s="6" customFormat="1" ht="18.95" customHeight="1" x14ac:dyDescent="0.2">
      <c r="A389" s="89"/>
      <c r="B389" s="89"/>
      <c r="C389" s="89"/>
      <c r="D389" s="89"/>
      <c r="E389" s="116"/>
      <c r="F389" s="19" t="s">
        <v>22</v>
      </c>
      <c r="G389" s="114" t="s">
        <v>422</v>
      </c>
      <c r="H389" s="114"/>
      <c r="I389" s="114"/>
      <c r="J389" s="114"/>
      <c r="K389" s="35">
        <v>0.3</v>
      </c>
      <c r="L389" s="18" t="s">
        <v>502</v>
      </c>
      <c r="M389" s="102">
        <v>0.02</v>
      </c>
      <c r="N389" s="35">
        <f t="shared" si="12"/>
        <v>15</v>
      </c>
      <c r="O389" s="102">
        <v>2</v>
      </c>
      <c r="P389" s="18" t="s">
        <v>4</v>
      </c>
      <c r="Q389" s="35">
        <f t="shared" si="13"/>
        <v>30</v>
      </c>
      <c r="R389" s="30"/>
    </row>
    <row r="390" spans="1:18" s="6" customFormat="1" ht="18.95" customHeight="1" x14ac:dyDescent="0.2">
      <c r="A390" s="89"/>
      <c r="B390" s="89"/>
      <c r="C390" s="89"/>
      <c r="D390" s="89"/>
      <c r="E390" s="116"/>
      <c r="F390" s="116" t="s">
        <v>27</v>
      </c>
      <c r="G390" s="114" t="s">
        <v>423</v>
      </c>
      <c r="H390" s="114"/>
      <c r="I390" s="114"/>
      <c r="J390" s="114"/>
      <c r="K390" s="35">
        <v>0.6</v>
      </c>
      <c r="L390" s="18" t="s">
        <v>511</v>
      </c>
      <c r="M390" s="102">
        <v>0.03</v>
      </c>
      <c r="N390" s="35">
        <f t="shared" ref="N390:N411" si="14">K390/M390</f>
        <v>20</v>
      </c>
      <c r="O390" s="102">
        <v>2</v>
      </c>
      <c r="P390" s="18" t="s">
        <v>4</v>
      </c>
      <c r="Q390" s="35">
        <f t="shared" si="13"/>
        <v>40</v>
      </c>
      <c r="R390" s="30"/>
    </row>
    <row r="391" spans="1:18" s="6" customFormat="1" ht="18.95" customHeight="1" x14ac:dyDescent="0.2">
      <c r="A391" s="89"/>
      <c r="B391" s="89"/>
      <c r="C391" s="89"/>
      <c r="D391" s="89"/>
      <c r="E391" s="116"/>
      <c r="F391" s="116"/>
      <c r="G391" s="114"/>
      <c r="H391" s="114"/>
      <c r="I391" s="114"/>
      <c r="J391" s="114"/>
      <c r="K391" s="35">
        <v>0.4</v>
      </c>
      <c r="L391" s="18" t="s">
        <v>502</v>
      </c>
      <c r="M391" s="102">
        <v>0.02</v>
      </c>
      <c r="N391" s="35">
        <f t="shared" si="14"/>
        <v>20</v>
      </c>
      <c r="O391" s="102">
        <v>2</v>
      </c>
      <c r="P391" s="18" t="s">
        <v>4</v>
      </c>
      <c r="Q391" s="35">
        <f t="shared" ref="Q391:Q423" si="15">O391*N391</f>
        <v>40</v>
      </c>
      <c r="R391" s="30"/>
    </row>
    <row r="392" spans="1:18" s="6" customFormat="1" ht="18.95" customHeight="1" x14ac:dyDescent="0.2">
      <c r="A392" s="89"/>
      <c r="B392" s="89"/>
      <c r="C392" s="89"/>
      <c r="D392" s="89"/>
      <c r="E392" s="116"/>
      <c r="F392" s="116"/>
      <c r="G392" s="114"/>
      <c r="H392" s="114"/>
      <c r="I392" s="114"/>
      <c r="J392" s="114"/>
      <c r="K392" s="35">
        <v>0.2</v>
      </c>
      <c r="L392" s="18" t="s">
        <v>505</v>
      </c>
      <c r="M392" s="102">
        <v>0.01</v>
      </c>
      <c r="N392" s="35">
        <f t="shared" si="14"/>
        <v>20</v>
      </c>
      <c r="O392" s="102">
        <v>2</v>
      </c>
      <c r="P392" s="18" t="s">
        <v>4</v>
      </c>
      <c r="Q392" s="35">
        <f t="shared" si="15"/>
        <v>40</v>
      </c>
      <c r="R392" s="30"/>
    </row>
    <row r="393" spans="1:18" s="6" customFormat="1" ht="39.75" customHeight="1" x14ac:dyDescent="0.2">
      <c r="A393" s="89" t="s">
        <v>542</v>
      </c>
      <c r="B393" s="114" t="s">
        <v>639</v>
      </c>
      <c r="C393" s="89" t="s">
        <v>12</v>
      </c>
      <c r="D393" s="114" t="s">
        <v>594</v>
      </c>
      <c r="E393" s="114" t="s">
        <v>424</v>
      </c>
      <c r="F393" s="114"/>
      <c r="G393" s="114"/>
      <c r="H393" s="114"/>
      <c r="I393" s="114"/>
      <c r="J393" s="114"/>
      <c r="K393" s="35"/>
      <c r="L393" s="87"/>
      <c r="M393" s="102"/>
      <c r="N393" s="35"/>
      <c r="O393" s="102"/>
      <c r="P393" s="87"/>
      <c r="Q393" s="35"/>
      <c r="R393" s="30"/>
    </row>
    <row r="394" spans="1:18" s="6" customFormat="1" ht="18" customHeight="1" x14ac:dyDescent="0.2">
      <c r="A394" s="98"/>
      <c r="B394" s="114"/>
      <c r="C394" s="98"/>
      <c r="D394" s="114"/>
      <c r="E394" s="98"/>
      <c r="F394" s="96" t="s">
        <v>19</v>
      </c>
      <c r="G394" s="114" t="s">
        <v>14</v>
      </c>
      <c r="H394" s="114"/>
      <c r="I394" s="114"/>
      <c r="J394" s="114"/>
      <c r="K394" s="35">
        <v>0.56999999999999995</v>
      </c>
      <c r="L394" s="94" t="s">
        <v>511</v>
      </c>
      <c r="M394" s="102">
        <v>0.03</v>
      </c>
      <c r="N394" s="35">
        <f t="shared" si="14"/>
        <v>19</v>
      </c>
      <c r="O394" s="102">
        <v>1</v>
      </c>
      <c r="P394" s="94" t="s">
        <v>4</v>
      </c>
      <c r="Q394" s="35">
        <f t="shared" si="15"/>
        <v>19</v>
      </c>
      <c r="R394" s="30"/>
    </row>
    <row r="395" spans="1:18" s="6" customFormat="1" ht="18.95" customHeight="1" x14ac:dyDescent="0.2">
      <c r="A395" s="98"/>
      <c r="B395" s="98"/>
      <c r="C395" s="98"/>
      <c r="D395" s="114"/>
      <c r="E395" s="89"/>
      <c r="F395" s="116" t="s">
        <v>22</v>
      </c>
      <c r="G395" s="114" t="s">
        <v>15</v>
      </c>
      <c r="H395" s="114"/>
      <c r="I395" s="114"/>
      <c r="J395" s="114"/>
      <c r="K395" s="35">
        <v>0.38</v>
      </c>
      <c r="L395" s="94" t="s">
        <v>502</v>
      </c>
      <c r="M395" s="102">
        <v>0.02</v>
      </c>
      <c r="N395" s="35">
        <f t="shared" si="14"/>
        <v>19</v>
      </c>
      <c r="O395" s="102">
        <v>1</v>
      </c>
      <c r="P395" s="94" t="s">
        <v>4</v>
      </c>
      <c r="Q395" s="35">
        <f t="shared" si="15"/>
        <v>19</v>
      </c>
      <c r="R395" s="30"/>
    </row>
    <row r="396" spans="1:18" s="6" customFormat="1" ht="18.95" customHeight="1" x14ac:dyDescent="0.2">
      <c r="A396" s="89"/>
      <c r="B396" s="89"/>
      <c r="C396" s="89"/>
      <c r="D396" s="89"/>
      <c r="E396" s="89"/>
      <c r="F396" s="116"/>
      <c r="G396" s="114"/>
      <c r="H396" s="114"/>
      <c r="I396" s="114"/>
      <c r="J396" s="114"/>
      <c r="K396" s="35">
        <v>0.19</v>
      </c>
      <c r="L396" s="18" t="s">
        <v>505</v>
      </c>
      <c r="M396" s="102">
        <v>0.01</v>
      </c>
      <c r="N396" s="35">
        <f t="shared" si="14"/>
        <v>19</v>
      </c>
      <c r="O396" s="102">
        <v>1</v>
      </c>
      <c r="P396" s="18" t="s">
        <v>4</v>
      </c>
      <c r="Q396" s="35">
        <f t="shared" si="15"/>
        <v>19</v>
      </c>
      <c r="R396" s="30"/>
    </row>
    <row r="397" spans="1:18" s="6" customFormat="1" ht="34.5" customHeight="1" x14ac:dyDescent="0.2">
      <c r="A397" s="89"/>
      <c r="B397" s="89"/>
      <c r="C397" s="116" t="s">
        <v>525</v>
      </c>
      <c r="D397" s="114" t="s">
        <v>578</v>
      </c>
      <c r="E397" s="114" t="s">
        <v>425</v>
      </c>
      <c r="F397" s="114"/>
      <c r="G397" s="114"/>
      <c r="H397" s="114"/>
      <c r="I397" s="114"/>
      <c r="J397" s="114"/>
      <c r="K397" s="35"/>
      <c r="L397" s="18"/>
      <c r="M397" s="102"/>
      <c r="N397" s="35"/>
      <c r="O397" s="102"/>
      <c r="P397" s="18"/>
      <c r="Q397" s="35"/>
      <c r="R397" s="30"/>
    </row>
    <row r="398" spans="1:18" s="6" customFormat="1" ht="20.100000000000001" customHeight="1" x14ac:dyDescent="0.2">
      <c r="A398" s="89"/>
      <c r="B398" s="89"/>
      <c r="C398" s="116"/>
      <c r="D398" s="114"/>
      <c r="E398" s="116"/>
      <c r="F398" s="19" t="s">
        <v>19</v>
      </c>
      <c r="G398" s="114" t="s">
        <v>14</v>
      </c>
      <c r="H398" s="114"/>
      <c r="I398" s="114"/>
      <c r="J398" s="114"/>
      <c r="K398" s="35">
        <v>0.54</v>
      </c>
      <c r="L398" s="18" t="s">
        <v>502</v>
      </c>
      <c r="M398" s="102">
        <v>0.02</v>
      </c>
      <c r="N398" s="35">
        <f t="shared" si="14"/>
        <v>27</v>
      </c>
      <c r="O398" s="102">
        <v>2</v>
      </c>
      <c r="P398" s="18" t="s">
        <v>4</v>
      </c>
      <c r="Q398" s="35">
        <f t="shared" si="15"/>
        <v>54</v>
      </c>
      <c r="R398" s="30"/>
    </row>
    <row r="399" spans="1:18" s="6" customFormat="1" ht="20.100000000000001" customHeight="1" x14ac:dyDescent="0.2">
      <c r="A399" s="89"/>
      <c r="B399" s="89"/>
      <c r="C399" s="116"/>
      <c r="D399" s="114"/>
      <c r="E399" s="116"/>
      <c r="F399" s="19" t="s">
        <v>22</v>
      </c>
      <c r="G399" s="114" t="s">
        <v>15</v>
      </c>
      <c r="H399" s="114"/>
      <c r="I399" s="114"/>
      <c r="J399" s="114"/>
      <c r="K399" s="35">
        <v>0.27</v>
      </c>
      <c r="L399" s="18" t="s">
        <v>505</v>
      </c>
      <c r="M399" s="102">
        <v>0.01</v>
      </c>
      <c r="N399" s="35">
        <f t="shared" si="14"/>
        <v>27</v>
      </c>
      <c r="O399" s="102">
        <v>2</v>
      </c>
      <c r="P399" s="18" t="s">
        <v>4</v>
      </c>
      <c r="Q399" s="35">
        <f t="shared" si="15"/>
        <v>54</v>
      </c>
      <c r="R399" s="30"/>
    </row>
    <row r="400" spans="1:18" s="6" customFormat="1" ht="36" customHeight="1" x14ac:dyDescent="0.2">
      <c r="A400" s="89"/>
      <c r="B400" s="89"/>
      <c r="C400" s="114" t="s">
        <v>529</v>
      </c>
      <c r="D400" s="114" t="s">
        <v>579</v>
      </c>
      <c r="E400" s="114" t="s">
        <v>426</v>
      </c>
      <c r="F400" s="114"/>
      <c r="G400" s="114"/>
      <c r="H400" s="114"/>
      <c r="I400" s="114"/>
      <c r="J400" s="114"/>
      <c r="K400" s="35"/>
      <c r="L400" s="18"/>
      <c r="M400" s="102"/>
      <c r="N400" s="35"/>
      <c r="O400" s="102"/>
      <c r="P400" s="18"/>
      <c r="Q400" s="35"/>
      <c r="R400" s="30"/>
    </row>
    <row r="401" spans="1:18" s="6" customFormat="1" ht="20.100000000000001" customHeight="1" x14ac:dyDescent="0.2">
      <c r="A401" s="89"/>
      <c r="B401" s="89"/>
      <c r="C401" s="114"/>
      <c r="D401" s="114"/>
      <c r="E401" s="116"/>
      <c r="F401" s="19" t="s">
        <v>19</v>
      </c>
      <c r="G401" s="114" t="s">
        <v>14</v>
      </c>
      <c r="H401" s="114"/>
      <c r="I401" s="114"/>
      <c r="J401" s="114"/>
      <c r="K401" s="35">
        <v>0.4</v>
      </c>
      <c r="L401" s="18" t="s">
        <v>502</v>
      </c>
      <c r="M401" s="102">
        <v>0.02</v>
      </c>
      <c r="N401" s="35">
        <f t="shared" si="14"/>
        <v>20</v>
      </c>
      <c r="O401" s="102">
        <v>2</v>
      </c>
      <c r="P401" s="18" t="s">
        <v>4</v>
      </c>
      <c r="Q401" s="35">
        <f t="shared" si="15"/>
        <v>40</v>
      </c>
      <c r="R401" s="30"/>
    </row>
    <row r="402" spans="1:18" s="6" customFormat="1" ht="20.100000000000001" customHeight="1" x14ac:dyDescent="0.2">
      <c r="A402" s="89"/>
      <c r="B402" s="89"/>
      <c r="C402" s="114"/>
      <c r="D402" s="114"/>
      <c r="E402" s="116"/>
      <c r="F402" s="19" t="s">
        <v>22</v>
      </c>
      <c r="G402" s="114" t="s">
        <v>15</v>
      </c>
      <c r="H402" s="114"/>
      <c r="I402" s="114"/>
      <c r="J402" s="114"/>
      <c r="K402" s="35">
        <v>0.2</v>
      </c>
      <c r="L402" s="18" t="s">
        <v>505</v>
      </c>
      <c r="M402" s="102">
        <v>0.01</v>
      </c>
      <c r="N402" s="35">
        <f t="shared" si="14"/>
        <v>20</v>
      </c>
      <c r="O402" s="102">
        <v>2</v>
      </c>
      <c r="P402" s="18" t="s">
        <v>4</v>
      </c>
      <c r="Q402" s="35">
        <f t="shared" si="15"/>
        <v>40</v>
      </c>
      <c r="R402" s="30"/>
    </row>
    <row r="403" spans="1:18" s="6" customFormat="1" ht="33" customHeight="1" x14ac:dyDescent="0.2">
      <c r="A403" s="89"/>
      <c r="B403" s="89"/>
      <c r="C403" s="116" t="s">
        <v>531</v>
      </c>
      <c r="D403" s="114" t="s">
        <v>540</v>
      </c>
      <c r="E403" s="19">
        <v>1</v>
      </c>
      <c r="F403" s="114" t="s">
        <v>538</v>
      </c>
      <c r="G403" s="114"/>
      <c r="H403" s="114"/>
      <c r="I403" s="114"/>
      <c r="J403" s="114"/>
      <c r="K403" s="102">
        <v>2.5</v>
      </c>
      <c r="L403" s="18" t="s">
        <v>524</v>
      </c>
      <c r="M403" s="102">
        <v>0.02</v>
      </c>
      <c r="N403" s="35">
        <f t="shared" si="14"/>
        <v>125</v>
      </c>
      <c r="O403" s="102"/>
      <c r="P403" s="18" t="s">
        <v>337</v>
      </c>
      <c r="Q403" s="35">
        <f t="shared" si="15"/>
        <v>0</v>
      </c>
      <c r="R403" s="30"/>
    </row>
    <row r="404" spans="1:18" s="6" customFormat="1" ht="33" customHeight="1" x14ac:dyDescent="0.2">
      <c r="A404" s="89"/>
      <c r="B404" s="89"/>
      <c r="C404" s="116"/>
      <c r="D404" s="114"/>
      <c r="E404" s="19">
        <v>2</v>
      </c>
      <c r="F404" s="114" t="s">
        <v>539</v>
      </c>
      <c r="G404" s="114"/>
      <c r="H404" s="114"/>
      <c r="I404" s="114"/>
      <c r="J404" s="114"/>
      <c r="K404" s="102">
        <v>1.5</v>
      </c>
      <c r="L404" s="18" t="s">
        <v>524</v>
      </c>
      <c r="M404" s="102">
        <v>0.02</v>
      </c>
      <c r="N404" s="35">
        <f t="shared" si="14"/>
        <v>75</v>
      </c>
      <c r="O404" s="102"/>
      <c r="P404" s="18" t="s">
        <v>337</v>
      </c>
      <c r="Q404" s="35">
        <f t="shared" si="15"/>
        <v>0</v>
      </c>
      <c r="R404" s="30"/>
    </row>
    <row r="405" spans="1:18" s="6" customFormat="1" ht="60" x14ac:dyDescent="0.2">
      <c r="A405" s="89"/>
      <c r="B405" s="89"/>
      <c r="C405" s="18" t="s">
        <v>553</v>
      </c>
      <c r="D405" s="20" t="s">
        <v>607</v>
      </c>
      <c r="E405" s="114" t="s">
        <v>584</v>
      </c>
      <c r="F405" s="114"/>
      <c r="G405" s="114"/>
      <c r="H405" s="114"/>
      <c r="I405" s="114"/>
      <c r="J405" s="114"/>
      <c r="K405" s="102">
        <v>2.5</v>
      </c>
      <c r="L405" s="18" t="s">
        <v>527</v>
      </c>
      <c r="M405" s="102">
        <v>0.02</v>
      </c>
      <c r="N405" s="35">
        <f t="shared" si="14"/>
        <v>125</v>
      </c>
      <c r="O405" s="102"/>
      <c r="P405" s="18" t="s">
        <v>532</v>
      </c>
      <c r="Q405" s="35">
        <f t="shared" si="15"/>
        <v>0</v>
      </c>
      <c r="R405" s="30"/>
    </row>
    <row r="406" spans="1:18" s="6" customFormat="1" ht="20.100000000000001" customHeight="1" x14ac:dyDescent="0.2">
      <c r="A406" s="98"/>
      <c r="B406" s="98"/>
      <c r="C406" s="116" t="s">
        <v>533</v>
      </c>
      <c r="D406" s="114" t="s">
        <v>597</v>
      </c>
      <c r="E406" s="96">
        <v>1</v>
      </c>
      <c r="F406" s="114" t="s">
        <v>534</v>
      </c>
      <c r="G406" s="114"/>
      <c r="H406" s="114"/>
      <c r="I406" s="114"/>
      <c r="J406" s="114"/>
      <c r="K406" s="102">
        <v>0.5</v>
      </c>
      <c r="L406" s="94" t="s">
        <v>527</v>
      </c>
      <c r="M406" s="102">
        <v>0.02</v>
      </c>
      <c r="N406" s="35">
        <f t="shared" si="14"/>
        <v>25</v>
      </c>
      <c r="O406" s="102"/>
      <c r="P406" s="94" t="s">
        <v>16</v>
      </c>
      <c r="Q406" s="35">
        <f t="shared" si="15"/>
        <v>0</v>
      </c>
      <c r="R406" s="30"/>
    </row>
    <row r="407" spans="1:18" s="6" customFormat="1" ht="20.100000000000001" customHeight="1" x14ac:dyDescent="0.2">
      <c r="A407" s="98"/>
      <c r="B407" s="98"/>
      <c r="C407" s="116"/>
      <c r="D407" s="114"/>
      <c r="E407" s="96">
        <v>2</v>
      </c>
      <c r="F407" s="114" t="s">
        <v>535</v>
      </c>
      <c r="G407" s="114"/>
      <c r="H407" s="114"/>
      <c r="I407" s="114"/>
      <c r="J407" s="114"/>
      <c r="K407" s="102">
        <v>0.3</v>
      </c>
      <c r="L407" s="94" t="s">
        <v>527</v>
      </c>
      <c r="M407" s="102">
        <v>0.02</v>
      </c>
      <c r="N407" s="35">
        <f t="shared" si="14"/>
        <v>15</v>
      </c>
      <c r="O407" s="102"/>
      <c r="P407" s="94" t="s">
        <v>16</v>
      </c>
      <c r="Q407" s="35">
        <f t="shared" si="15"/>
        <v>0</v>
      </c>
      <c r="R407" s="30"/>
    </row>
    <row r="408" spans="1:18" s="6" customFormat="1" ht="30" customHeight="1" x14ac:dyDescent="0.2">
      <c r="A408" s="100"/>
      <c r="B408" s="100"/>
      <c r="C408" s="119"/>
      <c r="D408" s="126"/>
      <c r="E408" s="97">
        <v>3</v>
      </c>
      <c r="F408" s="115" t="s">
        <v>536</v>
      </c>
      <c r="G408" s="115"/>
      <c r="H408" s="115"/>
      <c r="I408" s="115"/>
      <c r="J408" s="115"/>
      <c r="K408" s="103">
        <v>1</v>
      </c>
      <c r="L408" s="95" t="s">
        <v>527</v>
      </c>
      <c r="M408" s="103">
        <v>0.02</v>
      </c>
      <c r="N408" s="105">
        <f t="shared" si="14"/>
        <v>50</v>
      </c>
      <c r="O408" s="103"/>
      <c r="P408" s="95" t="s">
        <v>16</v>
      </c>
      <c r="Q408" s="105">
        <f t="shared" si="15"/>
        <v>0</v>
      </c>
      <c r="R408" s="30"/>
    </row>
    <row r="409" spans="1:18" s="6" customFormat="1" ht="42.75" customHeight="1" x14ac:dyDescent="0.2">
      <c r="A409" s="89"/>
      <c r="B409" s="89"/>
      <c r="C409" s="116" t="s">
        <v>537</v>
      </c>
      <c r="D409" s="114" t="s">
        <v>593</v>
      </c>
      <c r="E409" s="114" t="s">
        <v>427</v>
      </c>
      <c r="F409" s="114"/>
      <c r="G409" s="114"/>
      <c r="H409" s="114"/>
      <c r="I409" s="114"/>
      <c r="J409" s="114"/>
      <c r="K409" s="35"/>
      <c r="L409" s="18"/>
      <c r="M409" s="102"/>
      <c r="N409" s="35"/>
      <c r="O409" s="102"/>
      <c r="P409" s="18"/>
      <c r="Q409" s="35"/>
      <c r="R409" s="30"/>
    </row>
    <row r="410" spans="1:18" s="6" customFormat="1" ht="18" customHeight="1" x14ac:dyDescent="0.2">
      <c r="A410" s="89"/>
      <c r="B410" s="89"/>
      <c r="C410" s="116"/>
      <c r="D410" s="114"/>
      <c r="E410" s="116"/>
      <c r="F410" s="19" t="s">
        <v>19</v>
      </c>
      <c r="G410" s="114" t="s">
        <v>14</v>
      </c>
      <c r="H410" s="114"/>
      <c r="I410" s="114"/>
      <c r="J410" s="114"/>
      <c r="K410" s="35">
        <v>0.44999999999999996</v>
      </c>
      <c r="L410" s="18" t="s">
        <v>511</v>
      </c>
      <c r="M410" s="102">
        <v>0.03</v>
      </c>
      <c r="N410" s="35">
        <f t="shared" si="14"/>
        <v>14.999999999999998</v>
      </c>
      <c r="O410" s="102">
        <v>1</v>
      </c>
      <c r="P410" s="18" t="s">
        <v>4</v>
      </c>
      <c r="Q410" s="35">
        <f t="shared" si="15"/>
        <v>14.999999999999998</v>
      </c>
      <c r="R410" s="30"/>
    </row>
    <row r="411" spans="1:18" s="6" customFormat="1" ht="20.100000000000001" customHeight="1" x14ac:dyDescent="0.2">
      <c r="A411" s="89"/>
      <c r="B411" s="89"/>
      <c r="C411" s="116"/>
      <c r="D411" s="114"/>
      <c r="E411" s="116"/>
      <c r="F411" s="116" t="s">
        <v>22</v>
      </c>
      <c r="G411" s="114" t="s">
        <v>15</v>
      </c>
      <c r="H411" s="114"/>
      <c r="I411" s="114"/>
      <c r="J411" s="114"/>
      <c r="K411" s="35">
        <v>0.3</v>
      </c>
      <c r="L411" s="18" t="s">
        <v>502</v>
      </c>
      <c r="M411" s="102">
        <v>0.02</v>
      </c>
      <c r="N411" s="35">
        <f t="shared" si="14"/>
        <v>15</v>
      </c>
      <c r="O411" s="102">
        <v>1</v>
      </c>
      <c r="P411" s="18" t="s">
        <v>4</v>
      </c>
      <c r="Q411" s="35">
        <f t="shared" si="15"/>
        <v>15</v>
      </c>
      <c r="R411" s="30"/>
    </row>
    <row r="412" spans="1:18" s="6" customFormat="1" ht="20.100000000000001" customHeight="1" x14ac:dyDescent="0.2">
      <c r="A412" s="89"/>
      <c r="B412" s="89"/>
      <c r="C412" s="116"/>
      <c r="D412" s="114"/>
      <c r="E412" s="116"/>
      <c r="F412" s="116"/>
      <c r="G412" s="114"/>
      <c r="H412" s="114"/>
      <c r="I412" s="114"/>
      <c r="J412" s="114"/>
      <c r="K412" s="35">
        <v>0.15</v>
      </c>
      <c r="L412" s="18" t="s">
        <v>505</v>
      </c>
      <c r="M412" s="102">
        <v>0.01</v>
      </c>
      <c r="N412" s="35">
        <f>K412/M412</f>
        <v>15</v>
      </c>
      <c r="O412" s="102"/>
      <c r="P412" s="18" t="s">
        <v>4</v>
      </c>
      <c r="Q412" s="35">
        <f t="shared" si="15"/>
        <v>0</v>
      </c>
      <c r="R412" s="30"/>
    </row>
    <row r="413" spans="1:18" s="6" customFormat="1" ht="36.75" customHeight="1" x14ac:dyDescent="0.2">
      <c r="A413" s="89" t="s">
        <v>555</v>
      </c>
      <c r="B413" s="114" t="s">
        <v>640</v>
      </c>
      <c r="C413" s="89" t="s">
        <v>12</v>
      </c>
      <c r="D413" s="89" t="s">
        <v>612</v>
      </c>
      <c r="E413" s="116">
        <v>1</v>
      </c>
      <c r="F413" s="114" t="s">
        <v>613</v>
      </c>
      <c r="G413" s="114"/>
      <c r="H413" s="114"/>
      <c r="I413" s="114"/>
      <c r="J413" s="114"/>
      <c r="K413" s="102"/>
      <c r="L413" s="24"/>
      <c r="M413" s="102"/>
      <c r="N413" s="35"/>
      <c r="O413" s="102"/>
      <c r="P413" s="87"/>
      <c r="Q413" s="35"/>
      <c r="R413" s="30"/>
    </row>
    <row r="414" spans="1:18" s="6" customFormat="1" ht="20.100000000000001" customHeight="1" x14ac:dyDescent="0.2">
      <c r="A414" s="89"/>
      <c r="B414" s="114"/>
      <c r="C414" s="89"/>
      <c r="D414" s="89"/>
      <c r="E414" s="116"/>
      <c r="F414" s="88" t="s">
        <v>19</v>
      </c>
      <c r="G414" s="114" t="s">
        <v>14</v>
      </c>
      <c r="H414" s="114"/>
      <c r="I414" s="114"/>
      <c r="J414" s="114"/>
      <c r="K414" s="35">
        <v>0.45</v>
      </c>
      <c r="L414" s="87" t="s">
        <v>502</v>
      </c>
      <c r="M414" s="102">
        <v>0.02</v>
      </c>
      <c r="N414" s="35">
        <f t="shared" ref="N414:N423" si="16">K414/M414</f>
        <v>22.5</v>
      </c>
      <c r="O414" s="102">
        <v>12</v>
      </c>
      <c r="P414" s="87" t="s">
        <v>4</v>
      </c>
      <c r="Q414" s="35">
        <f t="shared" si="15"/>
        <v>270</v>
      </c>
      <c r="R414" s="30"/>
    </row>
    <row r="415" spans="1:18" s="6" customFormat="1" ht="20.100000000000001" customHeight="1" x14ac:dyDescent="0.2">
      <c r="A415" s="89"/>
      <c r="B415" s="114"/>
      <c r="C415" s="89"/>
      <c r="D415" s="89"/>
      <c r="E415" s="116"/>
      <c r="F415" s="88" t="s">
        <v>22</v>
      </c>
      <c r="G415" s="114" t="s">
        <v>15</v>
      </c>
      <c r="H415" s="114"/>
      <c r="I415" s="114"/>
      <c r="J415" s="114"/>
      <c r="K415" s="35">
        <v>0.22500000000000001</v>
      </c>
      <c r="L415" s="87" t="s">
        <v>505</v>
      </c>
      <c r="M415" s="102">
        <v>0.01</v>
      </c>
      <c r="N415" s="35">
        <f t="shared" si="16"/>
        <v>22.5</v>
      </c>
      <c r="O415" s="102">
        <v>12</v>
      </c>
      <c r="P415" s="87" t="s">
        <v>4</v>
      </c>
      <c r="Q415" s="35">
        <f t="shared" si="15"/>
        <v>270</v>
      </c>
      <c r="R415" s="30"/>
    </row>
    <row r="416" spans="1:18" s="6" customFormat="1" ht="32.25" customHeight="1" x14ac:dyDescent="0.2">
      <c r="A416" s="89"/>
      <c r="B416" s="114"/>
      <c r="C416" s="89"/>
      <c r="D416" s="89"/>
      <c r="E416" s="89">
        <v>2</v>
      </c>
      <c r="F416" s="114" t="s">
        <v>614</v>
      </c>
      <c r="G416" s="114"/>
      <c r="H416" s="114"/>
      <c r="I416" s="114"/>
      <c r="J416" s="114"/>
      <c r="K416" s="35"/>
      <c r="L416" s="87"/>
      <c r="M416" s="102"/>
      <c r="N416" s="35"/>
      <c r="O416" s="102"/>
      <c r="P416" s="87"/>
      <c r="Q416" s="35"/>
      <c r="R416" s="30"/>
    </row>
    <row r="417" spans="1:18" s="6" customFormat="1" ht="20.100000000000001" customHeight="1" x14ac:dyDescent="0.2">
      <c r="A417" s="98"/>
      <c r="B417" s="98"/>
      <c r="C417" s="98"/>
      <c r="D417" s="98"/>
      <c r="E417" s="98"/>
      <c r="F417" s="96" t="s">
        <v>19</v>
      </c>
      <c r="G417" s="114" t="s">
        <v>14</v>
      </c>
      <c r="H417" s="114"/>
      <c r="I417" s="114"/>
      <c r="J417" s="114"/>
      <c r="K417" s="35">
        <v>0.67499999999999993</v>
      </c>
      <c r="L417" s="94" t="s">
        <v>511</v>
      </c>
      <c r="M417" s="102">
        <v>0.03</v>
      </c>
      <c r="N417" s="35">
        <f t="shared" si="16"/>
        <v>22.5</v>
      </c>
      <c r="O417" s="102">
        <v>1</v>
      </c>
      <c r="P417" s="94" t="s">
        <v>4</v>
      </c>
      <c r="Q417" s="35">
        <f t="shared" si="15"/>
        <v>22.5</v>
      </c>
      <c r="R417" s="30"/>
    </row>
    <row r="418" spans="1:18" s="6" customFormat="1" ht="20.100000000000001" customHeight="1" x14ac:dyDescent="0.2">
      <c r="A418" s="98"/>
      <c r="B418" s="98"/>
      <c r="C418" s="98"/>
      <c r="D418" s="98"/>
      <c r="E418" s="98"/>
      <c r="F418" s="116" t="s">
        <v>22</v>
      </c>
      <c r="G418" s="114" t="s">
        <v>15</v>
      </c>
      <c r="H418" s="114"/>
      <c r="I418" s="114"/>
      <c r="J418" s="114"/>
      <c r="K418" s="35">
        <v>0.45</v>
      </c>
      <c r="L418" s="94" t="s">
        <v>502</v>
      </c>
      <c r="M418" s="102">
        <v>0.02</v>
      </c>
      <c r="N418" s="35">
        <f t="shared" si="16"/>
        <v>22.5</v>
      </c>
      <c r="O418" s="102">
        <v>1</v>
      </c>
      <c r="P418" s="18" t="s">
        <v>4</v>
      </c>
      <c r="Q418" s="35">
        <f t="shared" si="15"/>
        <v>22.5</v>
      </c>
      <c r="R418" s="30"/>
    </row>
    <row r="419" spans="1:18" s="6" customFormat="1" ht="20.25" customHeight="1" x14ac:dyDescent="0.2">
      <c r="A419" s="89"/>
      <c r="B419" s="89"/>
      <c r="C419" s="89"/>
      <c r="D419" s="89"/>
      <c r="E419" s="89"/>
      <c r="F419" s="116"/>
      <c r="G419" s="114"/>
      <c r="H419" s="114"/>
      <c r="I419" s="114"/>
      <c r="J419" s="114"/>
      <c r="K419" s="35">
        <v>0.22500000000000001</v>
      </c>
      <c r="L419" s="18" t="s">
        <v>505</v>
      </c>
      <c r="M419" s="102">
        <v>0.01</v>
      </c>
      <c r="N419" s="35">
        <f t="shared" si="16"/>
        <v>22.5</v>
      </c>
      <c r="O419" s="102">
        <v>1</v>
      </c>
      <c r="P419" s="18" t="s">
        <v>4</v>
      </c>
      <c r="Q419" s="35">
        <f t="shared" si="15"/>
        <v>22.5</v>
      </c>
      <c r="R419" s="30"/>
    </row>
    <row r="420" spans="1:18" s="6" customFormat="1" ht="24" customHeight="1" x14ac:dyDescent="0.2">
      <c r="A420" s="89"/>
      <c r="B420" s="89"/>
      <c r="C420" s="116" t="s">
        <v>525</v>
      </c>
      <c r="D420" s="114" t="s">
        <v>615</v>
      </c>
      <c r="E420" s="114" t="s">
        <v>616</v>
      </c>
      <c r="F420" s="114"/>
      <c r="G420" s="114"/>
      <c r="H420" s="114"/>
      <c r="I420" s="114"/>
      <c r="J420" s="114"/>
      <c r="K420" s="35"/>
      <c r="L420" s="87"/>
      <c r="M420" s="102"/>
      <c r="N420" s="35"/>
      <c r="O420" s="102"/>
      <c r="P420" s="87"/>
      <c r="Q420" s="35"/>
      <c r="R420" s="30"/>
    </row>
    <row r="421" spans="1:18" s="6" customFormat="1" ht="21" customHeight="1" x14ac:dyDescent="0.2">
      <c r="A421" s="89"/>
      <c r="B421" s="89"/>
      <c r="C421" s="116"/>
      <c r="D421" s="114"/>
      <c r="E421" s="88" t="s">
        <v>19</v>
      </c>
      <c r="F421" s="114" t="s">
        <v>14</v>
      </c>
      <c r="G421" s="114"/>
      <c r="H421" s="114"/>
      <c r="I421" s="114"/>
      <c r="J421" s="114"/>
      <c r="K421" s="35">
        <v>0.84</v>
      </c>
      <c r="L421" s="87" t="s">
        <v>511</v>
      </c>
      <c r="M421" s="102">
        <v>0.03</v>
      </c>
      <c r="N421" s="35">
        <f t="shared" si="16"/>
        <v>28</v>
      </c>
      <c r="O421" s="102">
        <v>1</v>
      </c>
      <c r="P421" s="87" t="s">
        <v>16</v>
      </c>
      <c r="Q421" s="35">
        <f t="shared" si="15"/>
        <v>28</v>
      </c>
      <c r="R421" s="30"/>
    </row>
    <row r="422" spans="1:18" s="6" customFormat="1" ht="20.100000000000001" customHeight="1" x14ac:dyDescent="0.2">
      <c r="A422" s="89"/>
      <c r="B422" s="89"/>
      <c r="C422" s="116"/>
      <c r="D422" s="114"/>
      <c r="E422" s="116" t="s">
        <v>22</v>
      </c>
      <c r="F422" s="114" t="s">
        <v>15</v>
      </c>
      <c r="G422" s="114"/>
      <c r="H422" s="114"/>
      <c r="I422" s="114"/>
      <c r="J422" s="114"/>
      <c r="K422" s="35">
        <v>0.56000000000000005</v>
      </c>
      <c r="L422" s="87" t="s">
        <v>502</v>
      </c>
      <c r="M422" s="102">
        <v>0.02</v>
      </c>
      <c r="N422" s="35">
        <f t="shared" si="16"/>
        <v>28.000000000000004</v>
      </c>
      <c r="O422" s="102">
        <v>3</v>
      </c>
      <c r="P422" s="87" t="s">
        <v>16</v>
      </c>
      <c r="Q422" s="35">
        <f t="shared" si="15"/>
        <v>84.000000000000014</v>
      </c>
      <c r="R422" s="30"/>
    </row>
    <row r="423" spans="1:18" s="6" customFormat="1" ht="28.5" customHeight="1" x14ac:dyDescent="0.2">
      <c r="A423" s="110"/>
      <c r="B423" s="110"/>
      <c r="C423" s="116"/>
      <c r="D423" s="114"/>
      <c r="E423" s="116"/>
      <c r="F423" s="114"/>
      <c r="G423" s="114"/>
      <c r="H423" s="114"/>
      <c r="I423" s="114"/>
      <c r="J423" s="114"/>
      <c r="K423" s="35">
        <v>0.28000000000000003</v>
      </c>
      <c r="L423" s="108" t="s">
        <v>505</v>
      </c>
      <c r="M423" s="109">
        <v>0.01</v>
      </c>
      <c r="N423" s="35">
        <f t="shared" si="16"/>
        <v>28.000000000000004</v>
      </c>
      <c r="O423" s="109">
        <v>3</v>
      </c>
      <c r="P423" s="108" t="s">
        <v>4</v>
      </c>
      <c r="Q423" s="35">
        <f t="shared" si="15"/>
        <v>84.000000000000014</v>
      </c>
      <c r="R423" s="30"/>
    </row>
    <row r="424" spans="1:18" ht="16.5" customHeight="1" x14ac:dyDescent="0.2">
      <c r="A424" s="114" t="s">
        <v>641</v>
      </c>
      <c r="B424" s="114"/>
      <c r="C424" s="114"/>
      <c r="D424" s="114"/>
      <c r="E424" s="114"/>
      <c r="F424" s="114"/>
      <c r="G424" s="114"/>
      <c r="H424" s="114"/>
      <c r="I424" s="114"/>
      <c r="J424" s="114"/>
      <c r="K424" s="114"/>
      <c r="L424" s="114"/>
      <c r="M424" s="114"/>
      <c r="N424" s="114"/>
      <c r="O424" s="114"/>
      <c r="P424" s="114"/>
      <c r="Q424" s="35">
        <f>SUM(Q6:Q423)</f>
        <v>11286.300595238095</v>
      </c>
    </row>
    <row r="425" spans="1:18" ht="17.25" customHeight="1" x14ac:dyDescent="0.2">
      <c r="A425" s="114" t="s">
        <v>658</v>
      </c>
      <c r="B425" s="114"/>
      <c r="C425" s="114"/>
      <c r="D425" s="114"/>
      <c r="E425" s="114"/>
      <c r="F425" s="114"/>
      <c r="G425" s="114"/>
      <c r="H425" s="114"/>
      <c r="I425" s="114"/>
      <c r="J425" s="114"/>
      <c r="K425" s="114"/>
      <c r="L425" s="114"/>
      <c r="M425" s="114"/>
      <c r="N425" s="114"/>
      <c r="O425" s="114"/>
      <c r="P425" s="114"/>
      <c r="Q425" s="35">
        <f>Q424/1250</f>
        <v>9.0290404761904757</v>
      </c>
    </row>
    <row r="426" spans="1:18" ht="16.5" customHeight="1" x14ac:dyDescent="0.2">
      <c r="A426" s="115" t="s">
        <v>642</v>
      </c>
      <c r="B426" s="115"/>
      <c r="C426" s="115"/>
      <c r="D426" s="115"/>
      <c r="E426" s="115"/>
      <c r="F426" s="115"/>
      <c r="G426" s="115"/>
      <c r="H426" s="115"/>
      <c r="I426" s="115"/>
      <c r="J426" s="115"/>
      <c r="K426" s="115"/>
      <c r="L426" s="115"/>
      <c r="M426" s="115"/>
      <c r="N426" s="115"/>
      <c r="O426" s="115"/>
      <c r="P426" s="115"/>
      <c r="Q426" s="107">
        <f>ROUND(Q425,0)</f>
        <v>9</v>
      </c>
    </row>
    <row r="427" spans="1:18" ht="18" customHeight="1" x14ac:dyDescent="0.2">
      <c r="K427" s="11"/>
      <c r="L427" s="21"/>
    </row>
    <row r="428" spans="1:18" x14ac:dyDescent="0.2">
      <c r="A428" s="31"/>
      <c r="B428" s="51" t="s">
        <v>643</v>
      </c>
      <c r="C428" s="30"/>
      <c r="D428" s="55" t="s">
        <v>647</v>
      </c>
      <c r="E428" s="121" t="s">
        <v>648</v>
      </c>
      <c r="F428" s="121"/>
      <c r="G428" s="121"/>
      <c r="H428" s="121"/>
      <c r="I428" s="56"/>
      <c r="J428" s="57" t="s">
        <v>650</v>
      </c>
    </row>
    <row r="429" spans="1:18" x14ac:dyDescent="0.2">
      <c r="A429" s="31"/>
      <c r="B429" s="32" t="s">
        <v>511</v>
      </c>
      <c r="C429" s="30" t="s">
        <v>644</v>
      </c>
      <c r="D429" s="24">
        <f>Q421+Q417+Q410+Q394+Q390+Q382+Q379+Q376+Q373+Q370+Q367+Q364+Q361+Q358+Q355+Q351+Q350+Q349+Q342+Q341+Q333+Q330+Q324+Q314+Q305+Q304+Q301+Q300+Q299+Q298+Q293+Q290+Q286+Q270+Q258+Q254+Q249+Q245+Q234+Q233+Q223+Q215+Q209+Q208+Q204+Q202+Q196+Q195+Q179+Q170+Q166+Q162+Q157+Q153+Q152+Q148+Q142+Q132+Q129+Q125+Q118+Q110+Q108+Q106+Q104+Q102+Q100+Q96+Q95+Q88+Q87+Q86+Q85+Q84+Q82+Q81+Q80+Q78+Q77+Q76+Q75+Q74+Q73+Q71+Q65+Q63+Q62+Q54+Q49+Q47+Q45+Q42+Q15+Q10+Q6</f>
        <v>1524.4410119047618</v>
      </c>
      <c r="E429" s="124">
        <f>D429/1250</f>
        <v>1.2195528095238095</v>
      </c>
      <c r="F429" s="124"/>
      <c r="G429" s="124"/>
      <c r="H429" s="124"/>
      <c r="I429" s="32"/>
      <c r="J429" s="32" t="s">
        <v>652</v>
      </c>
    </row>
    <row r="430" spans="1:18" x14ac:dyDescent="0.2">
      <c r="A430" s="31"/>
      <c r="B430" s="32" t="s">
        <v>502</v>
      </c>
      <c r="C430" s="30" t="s">
        <v>644</v>
      </c>
      <c r="D430" s="24">
        <f>Q422+Q418+Q414+Q411+Q401+Q398+Q395+Q391+Q389+Q386+Q383+Q380+Q377+Q374+Q371+Q368+Q365+Q362+Q359+Q356+Q352+Q348+Q347+Q346+Q345+Q340+Q338+Q336+Q335+Q332+Q327+Q326+Q323+Q322+Q321+Q320+Q315+Q313+Q310+Q308+Q303+Q296+Q294+Q292+Q288+Q285+Q284+Q280+Q277+Q276+Q274+Q271+Q269+Q267+Q263+Q257+Q253+Q248+Q246+Q240+Q239+Q237+Q232+Q230+Q225+Q224+Q220+Q213+Q210+Q203+Q201+Q194+Q190+Q189+Q187+Q183+Q178+Q175+Q174+Q169+Q165+Q161+Q156+Q151+Q147+Q146+Q141+Q140+Q137+Q135+Q127+Q124+Q121+Q117+Q115+Q98+Q97+Q93+Q92+Q91+Q83+Q59+Q57+Q53+Q50+Q40+Q39+Q33+Q29+Q25+Q22+Q11+Q7</f>
        <v>3889.771150793651</v>
      </c>
      <c r="E430" s="125">
        <f>D430/1250</f>
        <v>3.1118169206349209</v>
      </c>
      <c r="F430" s="125"/>
      <c r="G430" s="125"/>
      <c r="H430" s="125"/>
      <c r="I430" s="32"/>
      <c r="J430" s="32" t="s">
        <v>653</v>
      </c>
    </row>
    <row r="431" spans="1:18" ht="30" x14ac:dyDescent="0.2">
      <c r="A431" s="31"/>
      <c r="B431" s="32" t="s">
        <v>505</v>
      </c>
      <c r="C431" s="30" t="s">
        <v>644</v>
      </c>
      <c r="D431" s="24">
        <f>Q423+Q419+Q415+Q412+Q402+Q399+Q396+Q392+Q388+Q385+Q384+Q381+Q378+Q375+Q372+Q369+Q366+Q363+Q360+Q357+Q353+Q344+Q339+Q337+Q331+Q328+Q319+Q318+Q312+Q309+Q302+Q297+Q291+Q283+Q282+Q279+Q275+Q273+Q272+Q268+Q266+Q262+Q260+Q259+Q256+Q252+Q251+Q247+Q242+Q236+Q231+Q229+Q227+Q219+Q218+Q214+Q207+Q206+Q200+Q198+Q193+Q191+Q186+Q182+Q181+Q177+Q173+Q172+Q168+Q164+Q160+Q155+Q150+Q145+Q144+Q139+Q134+Q131+Q128+Q123+Q120+Q116+Q114+Q113+Q109+Q105+Q101+Q94+Q72+Q70+Q69+Q68+Q64+Q60+Q55+Q52+Q48+Q44+Q43+Q41+Q38+Q37+Q36+Q35+Q32+Q31+Q26+Q23+Q20+Q19+Q18+Q17+Q12+Q8</f>
        <v>5872.0884325396828</v>
      </c>
      <c r="E431" s="124">
        <f>D431/1250</f>
        <v>4.6976707460317462</v>
      </c>
      <c r="F431" s="124"/>
      <c r="G431" s="124"/>
      <c r="H431" s="124"/>
      <c r="I431" s="32"/>
      <c r="J431" s="32" t="s">
        <v>655</v>
      </c>
    </row>
    <row r="432" spans="1:18" x14ac:dyDescent="0.2">
      <c r="B432" s="52"/>
      <c r="C432" s="54"/>
      <c r="D432" s="52"/>
      <c r="E432" s="53"/>
      <c r="F432" s="53"/>
      <c r="G432" s="52"/>
      <c r="H432" s="54"/>
      <c r="I432" s="52"/>
      <c r="J432" s="52"/>
    </row>
    <row r="433" spans="2:10" x14ac:dyDescent="0.2">
      <c r="B433" s="52"/>
      <c r="C433" s="54"/>
      <c r="D433" s="52"/>
      <c r="E433" s="53"/>
      <c r="F433" s="53"/>
      <c r="G433" s="52"/>
      <c r="H433" s="54"/>
      <c r="I433" s="52"/>
      <c r="J433" s="52"/>
    </row>
    <row r="434" spans="2:10" x14ac:dyDescent="0.2">
      <c r="B434" s="52"/>
      <c r="C434" s="54"/>
      <c r="D434" s="52"/>
      <c r="E434" s="53"/>
      <c r="F434" s="53"/>
      <c r="G434" s="52"/>
      <c r="H434" s="54"/>
      <c r="I434" s="52"/>
      <c r="J434" s="52"/>
    </row>
  </sheetData>
  <mergeCells count="504">
    <mergeCell ref="D89:D90"/>
    <mergeCell ref="D243:D244"/>
    <mergeCell ref="G379:J380"/>
    <mergeCell ref="F422:J423"/>
    <mergeCell ref="C397:C399"/>
    <mergeCell ref="D397:D399"/>
    <mergeCell ref="E398:E399"/>
    <mergeCell ref="G398:J398"/>
    <mergeCell ref="G399:J399"/>
    <mergeCell ref="C400:C402"/>
    <mergeCell ref="D400:D402"/>
    <mergeCell ref="D329:D331"/>
    <mergeCell ref="D393:D395"/>
    <mergeCell ref="C403:C404"/>
    <mergeCell ref="D403:D404"/>
    <mergeCell ref="C406:C408"/>
    <mergeCell ref="C409:C412"/>
    <mergeCell ref="D409:D412"/>
    <mergeCell ref="E410:E412"/>
    <mergeCell ref="F411:F412"/>
    <mergeCell ref="G411:J412"/>
    <mergeCell ref="G410:J410"/>
    <mergeCell ref="D406:D408"/>
    <mergeCell ref="F408:J408"/>
    <mergeCell ref="A425:P425"/>
    <mergeCell ref="A426:P426"/>
    <mergeCell ref="F413:J413"/>
    <mergeCell ref="F416:J416"/>
    <mergeCell ref="E420:J420"/>
    <mergeCell ref="F421:J421"/>
    <mergeCell ref="E409:J409"/>
    <mergeCell ref="F404:J404"/>
    <mergeCell ref="D287:D293"/>
    <mergeCell ref="D354:D360"/>
    <mergeCell ref="B393:B394"/>
    <mergeCell ref="B413:B416"/>
    <mergeCell ref="A424:P424"/>
    <mergeCell ref="E413:E415"/>
    <mergeCell ref="G414:J414"/>
    <mergeCell ref="G415:J415"/>
    <mergeCell ref="G417:J417"/>
    <mergeCell ref="G418:J419"/>
    <mergeCell ref="F418:F419"/>
    <mergeCell ref="E422:E423"/>
    <mergeCell ref="E397:J397"/>
    <mergeCell ref="F406:J406"/>
    <mergeCell ref="G401:J401"/>
    <mergeCell ref="G402:J402"/>
    <mergeCell ref="F407:J407"/>
    <mergeCell ref="E401:E402"/>
    <mergeCell ref="E405:J405"/>
    <mergeCell ref="F403:J403"/>
    <mergeCell ref="E400:J400"/>
    <mergeCell ref="F348:J348"/>
    <mergeCell ref="F278:J278"/>
    <mergeCell ref="G279:J279"/>
    <mergeCell ref="H314:J314"/>
    <mergeCell ref="H302:J302"/>
    <mergeCell ref="H305:J305"/>
    <mergeCell ref="H293:J293"/>
    <mergeCell ref="H292:J292"/>
    <mergeCell ref="H303:J303"/>
    <mergeCell ref="F343:J343"/>
    <mergeCell ref="H322:J322"/>
    <mergeCell ref="H318:J318"/>
    <mergeCell ref="F329:J329"/>
    <mergeCell ref="E316:E328"/>
    <mergeCell ref="H327:J327"/>
    <mergeCell ref="H294:J294"/>
    <mergeCell ref="H291:J291"/>
    <mergeCell ref="E334:E342"/>
    <mergeCell ref="G330:J330"/>
    <mergeCell ref="H328:J328"/>
    <mergeCell ref="G262:J262"/>
    <mergeCell ref="G263:J263"/>
    <mergeCell ref="G272:J272"/>
    <mergeCell ref="G273:J273"/>
    <mergeCell ref="G288:J288"/>
    <mergeCell ref="G289:J289"/>
    <mergeCell ref="F289:F294"/>
    <mergeCell ref="G295:J295"/>
    <mergeCell ref="F287:J287"/>
    <mergeCell ref="H326:J326"/>
    <mergeCell ref="G315:J315"/>
    <mergeCell ref="F317:F324"/>
    <mergeCell ref="F325:F328"/>
    <mergeCell ref="G317:J317"/>
    <mergeCell ref="G325:J325"/>
    <mergeCell ref="G311:J311"/>
    <mergeCell ref="H309:J309"/>
    <mergeCell ref="H310:J310"/>
    <mergeCell ref="H308:J308"/>
    <mergeCell ref="G280:J280"/>
    <mergeCell ref="H312:J312"/>
    <mergeCell ref="H313:J313"/>
    <mergeCell ref="H324:J324"/>
    <mergeCell ref="F56:J56"/>
    <mergeCell ref="G34:J34"/>
    <mergeCell ref="H40:J40"/>
    <mergeCell ref="E9:E12"/>
    <mergeCell ref="F11:F12"/>
    <mergeCell ref="G11:J12"/>
    <mergeCell ref="F14:F15"/>
    <mergeCell ref="F50:J50"/>
    <mergeCell ref="F51:J51"/>
    <mergeCell ref="E3:J3"/>
    <mergeCell ref="H32:J32"/>
    <mergeCell ref="H41:J41"/>
    <mergeCell ref="H15:J15"/>
    <mergeCell ref="H44:J44"/>
    <mergeCell ref="H43:J43"/>
    <mergeCell ref="H42:J42"/>
    <mergeCell ref="H36:J36"/>
    <mergeCell ref="H35:J35"/>
    <mergeCell ref="H37:J37"/>
    <mergeCell ref="C3:D3"/>
    <mergeCell ref="H81:J81"/>
    <mergeCell ref="H33:J33"/>
    <mergeCell ref="H38:J38"/>
    <mergeCell ref="H39:J39"/>
    <mergeCell ref="D50:D55"/>
    <mergeCell ref="H157:J157"/>
    <mergeCell ref="H145:J145"/>
    <mergeCell ref="H146:J146"/>
    <mergeCell ref="H147:J147"/>
    <mergeCell ref="H114:J114"/>
    <mergeCell ref="H115:J115"/>
    <mergeCell ref="H116:J116"/>
    <mergeCell ref="G99:J99"/>
    <mergeCell ref="H108:J108"/>
    <mergeCell ref="H109:J109"/>
    <mergeCell ref="H110:J110"/>
    <mergeCell ref="H113:J113"/>
    <mergeCell ref="H102:J102"/>
    <mergeCell ref="H45:J45"/>
    <mergeCell ref="F143:F148"/>
    <mergeCell ref="F154:F157"/>
    <mergeCell ref="H80:J80"/>
    <mergeCell ref="F58:J58"/>
    <mergeCell ref="B4:B8"/>
    <mergeCell ref="F9:J9"/>
    <mergeCell ref="H29:J29"/>
    <mergeCell ref="H31:J31"/>
    <mergeCell ref="E4:J4"/>
    <mergeCell ref="F13:J13"/>
    <mergeCell ref="F27:J27"/>
    <mergeCell ref="F16:F20"/>
    <mergeCell ref="F21:F23"/>
    <mergeCell ref="F24:F26"/>
    <mergeCell ref="F28:F29"/>
    <mergeCell ref="H25:J25"/>
    <mergeCell ref="H26:J26"/>
    <mergeCell ref="G28:J28"/>
    <mergeCell ref="G30:J30"/>
    <mergeCell ref="B9:B13"/>
    <mergeCell ref="D9:D12"/>
    <mergeCell ref="F6:F8"/>
    <mergeCell ref="G7:G8"/>
    <mergeCell ref="H7:J8"/>
    <mergeCell ref="F46:J46"/>
    <mergeCell ref="H137:J137"/>
    <mergeCell ref="H140:J140"/>
    <mergeCell ref="H141:J141"/>
    <mergeCell ref="H142:J142"/>
    <mergeCell ref="H131:J131"/>
    <mergeCell ref="H132:J132"/>
    <mergeCell ref="H139:J139"/>
    <mergeCell ref="H95:J95"/>
    <mergeCell ref="H96:J96"/>
    <mergeCell ref="H104:J104"/>
    <mergeCell ref="G136:J136"/>
    <mergeCell ref="H93:J93"/>
    <mergeCell ref="H94:J94"/>
    <mergeCell ref="F61:J61"/>
    <mergeCell ref="H124:J124"/>
    <mergeCell ref="H85:J85"/>
    <mergeCell ref="H88:J88"/>
    <mergeCell ref="H87:J87"/>
    <mergeCell ref="H86:J86"/>
    <mergeCell ref="F67:F78"/>
    <mergeCell ref="F79:F88"/>
    <mergeCell ref="H70:J70"/>
    <mergeCell ref="H71:J71"/>
    <mergeCell ref="G208:J208"/>
    <mergeCell ref="F136:F137"/>
    <mergeCell ref="F138:F142"/>
    <mergeCell ref="H160:J160"/>
    <mergeCell ref="H161:J161"/>
    <mergeCell ref="H148:J148"/>
    <mergeCell ref="H152:J152"/>
    <mergeCell ref="H185:J185"/>
    <mergeCell ref="H166:J166"/>
    <mergeCell ref="H168:J168"/>
    <mergeCell ref="H181:J181"/>
    <mergeCell ref="H170:J170"/>
    <mergeCell ref="H162:J162"/>
    <mergeCell ref="H164:J164"/>
    <mergeCell ref="H165:J165"/>
    <mergeCell ref="F158:J158"/>
    <mergeCell ref="F184:F187"/>
    <mergeCell ref="G202:J202"/>
    <mergeCell ref="G203:J203"/>
    <mergeCell ref="F197:J197"/>
    <mergeCell ref="H151:J151"/>
    <mergeCell ref="H144:J144"/>
    <mergeCell ref="H155:J155"/>
    <mergeCell ref="H156:J156"/>
    <mergeCell ref="F66:J66"/>
    <mergeCell ref="H177:J177"/>
    <mergeCell ref="G190:J190"/>
    <mergeCell ref="H82:J82"/>
    <mergeCell ref="H83:J83"/>
    <mergeCell ref="H84:J84"/>
    <mergeCell ref="G67:J67"/>
    <mergeCell ref="H68:J68"/>
    <mergeCell ref="G209:J209"/>
    <mergeCell ref="G196:J196"/>
    <mergeCell ref="H179:J179"/>
    <mergeCell ref="G185:G187"/>
    <mergeCell ref="G167:J167"/>
    <mergeCell ref="G171:J171"/>
    <mergeCell ref="G176:J176"/>
    <mergeCell ref="G180:J180"/>
    <mergeCell ref="G184:J184"/>
    <mergeCell ref="H174:J174"/>
    <mergeCell ref="H175:J175"/>
    <mergeCell ref="H169:J169"/>
    <mergeCell ref="H182:J182"/>
    <mergeCell ref="H178:J178"/>
    <mergeCell ref="F188:J188"/>
    <mergeCell ref="G204:J204"/>
    <mergeCell ref="G206:J206"/>
    <mergeCell ref="G207:J207"/>
    <mergeCell ref="H172:J172"/>
    <mergeCell ref="H183:J183"/>
    <mergeCell ref="I186:J186"/>
    <mergeCell ref="I187:J187"/>
    <mergeCell ref="H173:J173"/>
    <mergeCell ref="G201:J201"/>
    <mergeCell ref="H254:J254"/>
    <mergeCell ref="H256:J256"/>
    <mergeCell ref="H258:J258"/>
    <mergeCell ref="H321:J321"/>
    <mergeCell ref="H259:J259"/>
    <mergeCell ref="F264:J264"/>
    <mergeCell ref="F281:J281"/>
    <mergeCell ref="H290:J290"/>
    <mergeCell ref="G271:J271"/>
    <mergeCell ref="F307:F310"/>
    <mergeCell ref="F311:F314"/>
    <mergeCell ref="F261:J261"/>
    <mergeCell ref="H304:J304"/>
    <mergeCell ref="H260:J260"/>
    <mergeCell ref="H323:J323"/>
    <mergeCell ref="H266:J266"/>
    <mergeCell ref="H267:J267"/>
    <mergeCell ref="H268:J268"/>
    <mergeCell ref="H269:J269"/>
    <mergeCell ref="H297:J297"/>
    <mergeCell ref="H298:J298"/>
    <mergeCell ref="H299:J299"/>
    <mergeCell ref="H319:J319"/>
    <mergeCell ref="H320:J320"/>
    <mergeCell ref="H270:J270"/>
    <mergeCell ref="G277:J277"/>
    <mergeCell ref="G274:J274"/>
    <mergeCell ref="H72:J72"/>
    <mergeCell ref="H73:J73"/>
    <mergeCell ref="H74:J74"/>
    <mergeCell ref="H75:J75"/>
    <mergeCell ref="H117:J117"/>
    <mergeCell ref="H91:J91"/>
    <mergeCell ref="H92:J92"/>
    <mergeCell ref="H97:J97"/>
    <mergeCell ref="H98:J98"/>
    <mergeCell ref="H100:J100"/>
    <mergeCell ref="H101:J101"/>
    <mergeCell ref="F89:J89"/>
    <mergeCell ref="F99:F102"/>
    <mergeCell ref="F103:F106"/>
    <mergeCell ref="F107:F110"/>
    <mergeCell ref="G90:J90"/>
    <mergeCell ref="A1:Q1"/>
    <mergeCell ref="A4:A8"/>
    <mergeCell ref="C420:C423"/>
    <mergeCell ref="D420:D423"/>
    <mergeCell ref="C4:D8"/>
    <mergeCell ref="C348:C353"/>
    <mergeCell ref="E5:E8"/>
    <mergeCell ref="H127:J127"/>
    <mergeCell ref="H78:J78"/>
    <mergeCell ref="G79:J79"/>
    <mergeCell ref="E46:E49"/>
    <mergeCell ref="F5:J5"/>
    <mergeCell ref="H6:J6"/>
    <mergeCell ref="G10:J10"/>
    <mergeCell ref="G14:J14"/>
    <mergeCell ref="G16:J16"/>
    <mergeCell ref="H17:J17"/>
    <mergeCell ref="H18:J18"/>
    <mergeCell ref="H19:J19"/>
    <mergeCell ref="H20:J20"/>
    <mergeCell ref="G21:J21"/>
    <mergeCell ref="H22:J22"/>
    <mergeCell ref="H23:J23"/>
    <mergeCell ref="G24:J24"/>
    <mergeCell ref="G47:J47"/>
    <mergeCell ref="G48:J48"/>
    <mergeCell ref="G49:J49"/>
    <mergeCell ref="F119:F121"/>
    <mergeCell ref="G119:J119"/>
    <mergeCell ref="G122:J122"/>
    <mergeCell ref="E51:E55"/>
    <mergeCell ref="G52:J52"/>
    <mergeCell ref="G53:J53"/>
    <mergeCell ref="G54:J54"/>
    <mergeCell ref="G55:J55"/>
    <mergeCell ref="E56:E57"/>
    <mergeCell ref="E58:E60"/>
    <mergeCell ref="G57:J57"/>
    <mergeCell ref="G59:J59"/>
    <mergeCell ref="G60:J60"/>
    <mergeCell ref="G62:J62"/>
    <mergeCell ref="G63:J63"/>
    <mergeCell ref="G64:J64"/>
    <mergeCell ref="G65:J65"/>
    <mergeCell ref="H69:J69"/>
    <mergeCell ref="H76:J76"/>
    <mergeCell ref="H77:J77"/>
    <mergeCell ref="G112:J112"/>
    <mergeCell ref="G210:J210"/>
    <mergeCell ref="F211:J211"/>
    <mergeCell ref="G200:J200"/>
    <mergeCell ref="F199:J199"/>
    <mergeCell ref="G212:J212"/>
    <mergeCell ref="E192:E196"/>
    <mergeCell ref="E197:E198"/>
    <mergeCell ref="G103:J103"/>
    <mergeCell ref="G143:J143"/>
    <mergeCell ref="G138:J138"/>
    <mergeCell ref="G126:J126"/>
    <mergeCell ref="F126:F129"/>
    <mergeCell ref="F130:F132"/>
    <mergeCell ref="F133:F135"/>
    <mergeCell ref="G133:J133"/>
    <mergeCell ref="G191:J191"/>
    <mergeCell ref="G193:J193"/>
    <mergeCell ref="G194:J194"/>
    <mergeCell ref="G195:J195"/>
    <mergeCell ref="G198:J198"/>
    <mergeCell ref="F111:J111"/>
    <mergeCell ref="H105:J105"/>
    <mergeCell ref="H106:J106"/>
    <mergeCell ref="G107:J107"/>
    <mergeCell ref="F205:J205"/>
    <mergeCell ref="H118:J118"/>
    <mergeCell ref="H125:J125"/>
    <mergeCell ref="H120:J120"/>
    <mergeCell ref="H121:J121"/>
    <mergeCell ref="H123:J123"/>
    <mergeCell ref="G130:J130"/>
    <mergeCell ref="F159:F162"/>
    <mergeCell ref="G159:J159"/>
    <mergeCell ref="F163:F166"/>
    <mergeCell ref="G163:J163"/>
    <mergeCell ref="G154:J154"/>
    <mergeCell ref="G149:J149"/>
    <mergeCell ref="H128:J128"/>
    <mergeCell ref="H129:J129"/>
    <mergeCell ref="H134:J134"/>
    <mergeCell ref="H135:J135"/>
    <mergeCell ref="F192:J192"/>
    <mergeCell ref="F167:F170"/>
    <mergeCell ref="F171:F175"/>
    <mergeCell ref="F176:F179"/>
    <mergeCell ref="G189:J189"/>
    <mergeCell ref="H150:J150"/>
    <mergeCell ref="H153:J153"/>
    <mergeCell ref="H249:J249"/>
    <mergeCell ref="E261:E263"/>
    <mergeCell ref="E216:E234"/>
    <mergeCell ref="E235:E237"/>
    <mergeCell ref="E238:E240"/>
    <mergeCell ref="E241:E242"/>
    <mergeCell ref="G222:G224"/>
    <mergeCell ref="F226:F227"/>
    <mergeCell ref="F235:J235"/>
    <mergeCell ref="I223:J223"/>
    <mergeCell ref="H219:J219"/>
    <mergeCell ref="H229:J229"/>
    <mergeCell ref="H230:J230"/>
    <mergeCell ref="H227:J227"/>
    <mergeCell ref="H252:J252"/>
    <mergeCell ref="H234:J234"/>
    <mergeCell ref="H225:J225"/>
    <mergeCell ref="H253:J253"/>
    <mergeCell ref="H231:J231"/>
    <mergeCell ref="H232:J232"/>
    <mergeCell ref="F241:J241"/>
    <mergeCell ref="F238:J238"/>
    <mergeCell ref="F228:F234"/>
    <mergeCell ref="G228:J228"/>
    <mergeCell ref="E199:E204"/>
    <mergeCell ref="H257:J257"/>
    <mergeCell ref="F243:J243"/>
    <mergeCell ref="G282:J282"/>
    <mergeCell ref="G307:J307"/>
    <mergeCell ref="F306:J306"/>
    <mergeCell ref="F316:J316"/>
    <mergeCell ref="G283:J283"/>
    <mergeCell ref="G284:J284"/>
    <mergeCell ref="G242:J242"/>
    <mergeCell ref="G240:J240"/>
    <mergeCell ref="F250:F254"/>
    <mergeCell ref="F255:F260"/>
    <mergeCell ref="G245:G247"/>
    <mergeCell ref="H245:J247"/>
    <mergeCell ref="G250:J250"/>
    <mergeCell ref="G255:J255"/>
    <mergeCell ref="H296:J296"/>
    <mergeCell ref="H300:J300"/>
    <mergeCell ref="H301:J301"/>
    <mergeCell ref="H248:J248"/>
    <mergeCell ref="H251:J251"/>
    <mergeCell ref="G275:J275"/>
    <mergeCell ref="G276:J276"/>
    <mergeCell ref="G331:J331"/>
    <mergeCell ref="G332:J332"/>
    <mergeCell ref="G333:J333"/>
    <mergeCell ref="G335:J335"/>
    <mergeCell ref="G336:J336"/>
    <mergeCell ref="G337:J337"/>
    <mergeCell ref="G338:J338"/>
    <mergeCell ref="G339:J339"/>
    <mergeCell ref="G340:J340"/>
    <mergeCell ref="G341:J341"/>
    <mergeCell ref="G342:J342"/>
    <mergeCell ref="G344:J344"/>
    <mergeCell ref="G345:J345"/>
    <mergeCell ref="G346:J346"/>
    <mergeCell ref="G347:J347"/>
    <mergeCell ref="F334:J334"/>
    <mergeCell ref="F395:F396"/>
    <mergeCell ref="G394:J394"/>
    <mergeCell ref="G395:J396"/>
    <mergeCell ref="G389:J389"/>
    <mergeCell ref="E393:J393"/>
    <mergeCell ref="D348:D353"/>
    <mergeCell ref="E351:E353"/>
    <mergeCell ref="F351:J353"/>
    <mergeCell ref="E387:E392"/>
    <mergeCell ref="F355:F357"/>
    <mergeCell ref="G355:J357"/>
    <mergeCell ref="F358:F360"/>
    <mergeCell ref="G358:J360"/>
    <mergeCell ref="F361:F363"/>
    <mergeCell ref="G361:J363"/>
    <mergeCell ref="F364:F366"/>
    <mergeCell ref="G364:J366"/>
    <mergeCell ref="F367:F369"/>
    <mergeCell ref="G367:J369"/>
    <mergeCell ref="F370:F372"/>
    <mergeCell ref="F349:J349"/>
    <mergeCell ref="F354:J354"/>
    <mergeCell ref="F387:J387"/>
    <mergeCell ref="G388:J388"/>
    <mergeCell ref="G236:J236"/>
    <mergeCell ref="G237:J237"/>
    <mergeCell ref="G239:J239"/>
    <mergeCell ref="H233:J233"/>
    <mergeCell ref="H214:J214"/>
    <mergeCell ref="H218:J218"/>
    <mergeCell ref="I224:J224"/>
    <mergeCell ref="H222:J222"/>
    <mergeCell ref="H213:J213"/>
    <mergeCell ref="G226:J226"/>
    <mergeCell ref="G221:J221"/>
    <mergeCell ref="G217:J217"/>
    <mergeCell ref="G215:J215"/>
    <mergeCell ref="F216:J216"/>
    <mergeCell ref="F217:F220"/>
    <mergeCell ref="F221:F225"/>
    <mergeCell ref="E428:H428"/>
    <mergeCell ref="E429:H429"/>
    <mergeCell ref="E430:H430"/>
    <mergeCell ref="E431:H431"/>
    <mergeCell ref="G285:J285"/>
    <mergeCell ref="G286:J286"/>
    <mergeCell ref="G265:J265"/>
    <mergeCell ref="G244:J244"/>
    <mergeCell ref="F382:F384"/>
    <mergeCell ref="G382:J384"/>
    <mergeCell ref="G385:J385"/>
    <mergeCell ref="G386:J386"/>
    <mergeCell ref="F390:F392"/>
    <mergeCell ref="G390:J392"/>
    <mergeCell ref="G370:J372"/>
    <mergeCell ref="F373:F375"/>
    <mergeCell ref="G373:J375"/>
    <mergeCell ref="F376:F378"/>
    <mergeCell ref="G376:J378"/>
    <mergeCell ref="F350:J350"/>
    <mergeCell ref="E281:E286"/>
    <mergeCell ref="H220:J220"/>
  </mergeCells>
  <phoneticPr fontId="2" type="noConversion"/>
  <printOptions horizontalCentered="1"/>
  <pageMargins left="1.1811023622047245" right="1.1811023622047245" top="1.5748031496062993" bottom="1.1811023622047245" header="1.1811023622047245" footer="0"/>
  <pageSetup paperSize="9" scale="54" firstPageNumber="518" fitToHeight="0" orientation="landscape" useFirstPageNumber="1" r:id="rId1"/>
  <headerFooter differentOddEven="1">
    <oddHeader>&amp;R&amp;P</oddHeader>
    <evenHeader>&amp;L&amp;P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topLeftCell="D1" workbookViewId="0">
      <selection activeCell="H1" sqref="H1"/>
    </sheetView>
  </sheetViews>
  <sheetFormatPr defaultRowHeight="12.75" x14ac:dyDescent="0.2"/>
  <cols>
    <col min="1" max="1" width="20.7109375" customWidth="1"/>
    <col min="2" max="2" width="9.28515625" customWidth="1"/>
    <col min="3" max="4" width="10" customWidth="1"/>
    <col min="5" max="7" width="14.28515625" customWidth="1"/>
    <col min="8" max="8" width="10" customWidth="1"/>
    <col min="10" max="10" width="18" customWidth="1"/>
    <col min="11" max="11" width="3.42578125" customWidth="1"/>
    <col min="12" max="12" width="85.140625" bestFit="1" customWidth="1"/>
  </cols>
  <sheetData>
    <row r="1" spans="1:15" ht="15.75" x14ac:dyDescent="0.25">
      <c r="A1" s="42"/>
      <c r="B1" s="42"/>
      <c r="C1" s="42"/>
      <c r="D1" s="42"/>
      <c r="E1" s="42"/>
      <c r="F1" s="42"/>
      <c r="G1" s="42"/>
      <c r="H1" s="65"/>
      <c r="I1" s="65"/>
      <c r="J1" s="65"/>
      <c r="K1" s="65"/>
      <c r="L1" s="65"/>
      <c r="M1" s="65"/>
    </row>
    <row r="2" spans="1:15" ht="15.75" x14ac:dyDescent="0.25">
      <c r="A2" s="67" t="s">
        <v>660</v>
      </c>
      <c r="B2" s="68" t="s">
        <v>652</v>
      </c>
      <c r="C2" s="68" t="s">
        <v>649</v>
      </c>
      <c r="D2" s="68" t="s">
        <v>661</v>
      </c>
      <c r="E2" s="68" t="s">
        <v>662</v>
      </c>
      <c r="F2" s="68" t="s">
        <v>663</v>
      </c>
      <c r="G2" s="68" t="s">
        <v>664</v>
      </c>
      <c r="H2" s="66" t="s">
        <v>665</v>
      </c>
      <c r="I2" s="65"/>
      <c r="M2" s="65"/>
    </row>
    <row r="3" spans="1:15" ht="15.75" x14ac:dyDescent="0.25">
      <c r="A3" s="42" t="s">
        <v>511</v>
      </c>
      <c r="B3" s="69">
        <v>1</v>
      </c>
      <c r="C3" s="69"/>
      <c r="D3" s="69"/>
      <c r="E3" s="69"/>
      <c r="F3" s="69"/>
      <c r="G3" s="69"/>
      <c r="H3" s="70">
        <f>SUM(B3:G3)</f>
        <v>1</v>
      </c>
      <c r="I3" s="65"/>
      <c r="M3" s="65"/>
    </row>
    <row r="4" spans="1:15" ht="15.75" x14ac:dyDescent="0.25">
      <c r="A4" s="42" t="s">
        <v>502</v>
      </c>
      <c r="B4" s="69">
        <v>1</v>
      </c>
      <c r="C4" s="69">
        <v>2</v>
      </c>
      <c r="D4" s="69"/>
      <c r="E4" s="69"/>
      <c r="F4" s="69"/>
      <c r="G4" s="69"/>
      <c r="H4" s="70">
        <f t="shared" ref="H4:H9" si="0">SUM(B4:G4)</f>
        <v>3</v>
      </c>
      <c r="I4" s="65"/>
      <c r="M4" s="65"/>
    </row>
    <row r="5" spans="1:15" ht="15.75" x14ac:dyDescent="0.25">
      <c r="A5" s="42" t="s">
        <v>505</v>
      </c>
      <c r="B5" s="69">
        <v>1</v>
      </c>
      <c r="C5" s="69">
        <v>2</v>
      </c>
      <c r="D5" s="69"/>
      <c r="E5" s="69"/>
      <c r="F5" s="69">
        <v>1</v>
      </c>
      <c r="G5" s="69">
        <v>1</v>
      </c>
      <c r="H5" s="70">
        <f t="shared" si="0"/>
        <v>5</v>
      </c>
      <c r="I5" s="65"/>
      <c r="M5" s="65"/>
    </row>
    <row r="6" spans="1:15" ht="15.75" x14ac:dyDescent="0.25">
      <c r="A6" s="42" t="s">
        <v>510</v>
      </c>
      <c r="B6" s="69"/>
      <c r="C6" s="69">
        <v>2</v>
      </c>
      <c r="D6" s="69"/>
      <c r="E6" s="69"/>
      <c r="F6" s="69"/>
      <c r="G6" s="69"/>
      <c r="H6" s="70">
        <f t="shared" si="0"/>
        <v>2</v>
      </c>
      <c r="I6" s="65"/>
      <c r="M6" s="65"/>
    </row>
    <row r="7" spans="1:15" ht="17.25" customHeight="1" x14ac:dyDescent="0.25">
      <c r="A7" s="42" t="s">
        <v>645</v>
      </c>
      <c r="B7" s="69"/>
      <c r="C7" s="69"/>
      <c r="D7" s="69"/>
      <c r="E7" s="69">
        <v>1</v>
      </c>
      <c r="F7" s="69">
        <v>1</v>
      </c>
      <c r="G7" s="69">
        <v>2</v>
      </c>
      <c r="H7" s="70">
        <f t="shared" si="0"/>
        <v>4</v>
      </c>
      <c r="I7" s="65"/>
      <c r="M7" s="65"/>
    </row>
    <row r="8" spans="1:15" ht="15.75" x14ac:dyDescent="0.25">
      <c r="A8" s="42" t="s">
        <v>521</v>
      </c>
      <c r="B8" s="69"/>
      <c r="C8" s="69"/>
      <c r="D8" s="69">
        <v>12</v>
      </c>
      <c r="E8" s="69">
        <v>3</v>
      </c>
      <c r="F8" s="69">
        <v>2</v>
      </c>
      <c r="G8" s="69">
        <v>2</v>
      </c>
      <c r="H8" s="70">
        <f t="shared" si="0"/>
        <v>19</v>
      </c>
      <c r="I8" s="65"/>
      <c r="M8" s="65"/>
    </row>
    <row r="9" spans="1:15" ht="18" customHeight="1" x14ac:dyDescent="0.25">
      <c r="A9" s="42" t="s">
        <v>646</v>
      </c>
      <c r="B9" s="69"/>
      <c r="C9" s="69"/>
      <c r="D9" s="69"/>
      <c r="E9" s="69"/>
      <c r="F9" s="69">
        <v>2</v>
      </c>
      <c r="G9" s="69">
        <v>1</v>
      </c>
      <c r="H9" s="70">
        <f t="shared" si="0"/>
        <v>3</v>
      </c>
      <c r="I9" s="65"/>
      <c r="M9" s="65"/>
    </row>
    <row r="10" spans="1:15" ht="15.75" x14ac:dyDescent="0.25">
      <c r="A10" s="73" t="s">
        <v>665</v>
      </c>
      <c r="B10" s="74">
        <f>SUM(B3:B9)</f>
        <v>3</v>
      </c>
      <c r="C10" s="74">
        <f t="shared" ref="C10:H10" si="1">SUM(C3:C9)</f>
        <v>6</v>
      </c>
      <c r="D10" s="74">
        <f t="shared" si="1"/>
        <v>12</v>
      </c>
      <c r="E10" s="74">
        <f t="shared" si="1"/>
        <v>4</v>
      </c>
      <c r="F10" s="74">
        <f t="shared" si="1"/>
        <v>6</v>
      </c>
      <c r="G10" s="74">
        <f t="shared" si="1"/>
        <v>6</v>
      </c>
      <c r="H10" s="74">
        <f t="shared" si="1"/>
        <v>37</v>
      </c>
      <c r="I10" s="65"/>
      <c r="M10" s="65"/>
    </row>
    <row r="11" spans="1:15" ht="15.75" x14ac:dyDescent="0.25">
      <c r="A11" s="65"/>
      <c r="B11" s="65"/>
      <c r="C11" s="65"/>
      <c r="D11" s="65"/>
      <c r="E11" s="65"/>
      <c r="F11" s="65"/>
      <c r="G11" s="65"/>
      <c r="H11" s="65"/>
      <c r="I11" s="65"/>
      <c r="J11" s="67" t="s">
        <v>660</v>
      </c>
      <c r="K11" s="67"/>
      <c r="L11" s="68" t="s">
        <v>666</v>
      </c>
      <c r="M11" s="65"/>
    </row>
    <row r="12" spans="1:15" ht="15.75" x14ac:dyDescent="0.25">
      <c r="A12" s="65"/>
      <c r="B12" s="65"/>
      <c r="C12" s="65"/>
      <c r="D12" s="65"/>
      <c r="E12" s="65"/>
      <c r="F12" s="65"/>
      <c r="G12" s="65"/>
      <c r="H12" s="65"/>
      <c r="I12" s="65"/>
      <c r="J12" s="42" t="s">
        <v>511</v>
      </c>
      <c r="K12" s="42">
        <v>1</v>
      </c>
      <c r="L12" s="60" t="s">
        <v>703</v>
      </c>
      <c r="M12" s="79"/>
      <c r="N12" s="79"/>
      <c r="O12" s="79"/>
    </row>
    <row r="13" spans="1:15" ht="15.75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42"/>
      <c r="K13" s="42">
        <v>2</v>
      </c>
      <c r="L13" s="60" t="s">
        <v>704</v>
      </c>
      <c r="M13" s="79"/>
      <c r="N13" s="79"/>
      <c r="O13" s="79"/>
    </row>
    <row r="14" spans="1:15" ht="15.75" x14ac:dyDescent="0.25">
      <c r="A14" s="65"/>
      <c r="B14" s="65"/>
      <c r="C14" s="65"/>
      <c r="D14" s="65"/>
      <c r="E14" s="65"/>
      <c r="F14" s="65"/>
      <c r="G14" s="65"/>
      <c r="H14" s="65"/>
      <c r="I14" s="65"/>
      <c r="J14" s="42"/>
      <c r="K14" s="42">
        <v>3</v>
      </c>
      <c r="L14" s="60" t="s">
        <v>20</v>
      </c>
      <c r="M14" s="79"/>
      <c r="N14" s="79"/>
      <c r="O14" s="79"/>
    </row>
    <row r="15" spans="1:15" ht="15.75" x14ac:dyDescent="0.25">
      <c r="A15" s="65"/>
      <c r="B15" s="65"/>
      <c r="C15" s="65"/>
      <c r="D15" s="65"/>
      <c r="E15" s="65"/>
      <c r="F15" s="65"/>
      <c r="G15" s="65"/>
      <c r="H15" s="65"/>
      <c r="I15" s="65"/>
      <c r="J15" s="42"/>
      <c r="K15" s="42">
        <v>4</v>
      </c>
      <c r="L15" s="114" t="s">
        <v>48</v>
      </c>
      <c r="M15" s="114"/>
      <c r="N15" s="114"/>
      <c r="O15" s="79"/>
    </row>
    <row r="16" spans="1:15" ht="15.75" x14ac:dyDescent="0.25">
      <c r="A16" s="65"/>
      <c r="B16" s="65"/>
      <c r="C16" s="65"/>
      <c r="D16" s="65"/>
      <c r="E16" s="65"/>
      <c r="F16" s="65"/>
      <c r="G16" s="65"/>
      <c r="H16" s="65"/>
      <c r="I16" s="65"/>
      <c r="J16" s="42"/>
      <c r="K16" s="42">
        <v>5</v>
      </c>
      <c r="L16" s="114" t="s">
        <v>55</v>
      </c>
      <c r="M16" s="114"/>
      <c r="N16" s="114"/>
      <c r="O16" s="79"/>
    </row>
    <row r="17" spans="1:15" ht="15.75" x14ac:dyDescent="0.25">
      <c r="A17" s="65"/>
      <c r="B17" s="65"/>
      <c r="C17" s="65"/>
      <c r="D17" s="65"/>
      <c r="E17" s="65"/>
      <c r="F17" s="65"/>
      <c r="G17" s="65"/>
      <c r="H17" s="65"/>
      <c r="I17" s="65"/>
      <c r="J17" s="42"/>
      <c r="K17" s="42">
        <v>6</v>
      </c>
      <c r="L17" s="114" t="s">
        <v>59</v>
      </c>
      <c r="M17" s="114"/>
      <c r="N17" s="114"/>
      <c r="O17" s="114"/>
    </row>
    <row r="18" spans="1:15" ht="15.75" x14ac:dyDescent="0.25">
      <c r="A18" s="65"/>
      <c r="B18" s="65"/>
      <c r="C18" s="65"/>
      <c r="D18" s="65"/>
      <c r="E18" s="65"/>
      <c r="F18" s="65"/>
      <c r="G18" s="65"/>
      <c r="H18" s="65"/>
      <c r="I18" s="65"/>
      <c r="J18" s="42"/>
      <c r="K18" s="42">
        <v>7</v>
      </c>
      <c r="L18" s="60" t="s">
        <v>428</v>
      </c>
      <c r="M18" s="79"/>
      <c r="N18" s="79"/>
      <c r="O18" s="79"/>
    </row>
    <row r="19" spans="1:15" ht="15.75" x14ac:dyDescent="0.25">
      <c r="A19" s="65"/>
      <c r="B19" s="65"/>
      <c r="C19" s="65"/>
      <c r="D19" s="65"/>
      <c r="E19" s="65"/>
      <c r="F19" s="65"/>
      <c r="G19" s="65"/>
      <c r="H19" s="65"/>
      <c r="I19" s="65"/>
      <c r="J19" s="42"/>
      <c r="K19" s="42">
        <v>8</v>
      </c>
      <c r="L19" s="60" t="s">
        <v>429</v>
      </c>
      <c r="M19" s="79"/>
      <c r="N19" s="79"/>
      <c r="O19" s="79"/>
    </row>
    <row r="20" spans="1:15" ht="15.75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42"/>
      <c r="K20" s="42">
        <v>9</v>
      </c>
      <c r="L20" s="114" t="s">
        <v>432</v>
      </c>
      <c r="M20" s="114"/>
      <c r="N20" s="114"/>
      <c r="O20" s="114"/>
    </row>
    <row r="21" spans="1:15" ht="15.75" x14ac:dyDescent="0.25">
      <c r="A21" s="65"/>
      <c r="B21" s="65"/>
      <c r="C21" s="65"/>
      <c r="D21" s="65"/>
      <c r="E21" s="65"/>
      <c r="F21" s="65"/>
      <c r="G21" s="65"/>
      <c r="H21" s="65"/>
      <c r="I21" s="65"/>
      <c r="J21" s="42"/>
      <c r="K21" s="42">
        <v>10</v>
      </c>
      <c r="L21" s="114" t="s">
        <v>433</v>
      </c>
      <c r="M21" s="114"/>
      <c r="N21" s="114"/>
      <c r="O21" s="114"/>
    </row>
    <row r="22" spans="1:15" ht="15.75" x14ac:dyDescent="0.25">
      <c r="A22" s="65"/>
      <c r="B22" s="65"/>
      <c r="C22" s="65"/>
      <c r="D22" s="65"/>
      <c r="E22" s="65"/>
      <c r="F22" s="65"/>
      <c r="G22" s="65"/>
      <c r="H22" s="65"/>
      <c r="I22" s="65"/>
      <c r="J22" s="42"/>
      <c r="K22" s="42">
        <v>11</v>
      </c>
      <c r="L22" s="114" t="s">
        <v>434</v>
      </c>
      <c r="M22" s="114"/>
      <c r="N22" s="114"/>
      <c r="O22" s="114"/>
    </row>
    <row r="23" spans="1:15" ht="15.75" x14ac:dyDescent="0.25">
      <c r="A23" s="65"/>
      <c r="B23" s="65"/>
      <c r="C23" s="65"/>
      <c r="D23" s="65"/>
      <c r="E23" s="65"/>
      <c r="F23" s="65"/>
      <c r="G23" s="65"/>
      <c r="H23" s="65"/>
      <c r="I23" s="65"/>
      <c r="J23" s="42"/>
      <c r="K23" s="42">
        <v>12</v>
      </c>
      <c r="L23" s="117" t="s">
        <v>708</v>
      </c>
      <c r="M23" s="117"/>
      <c r="N23" s="117"/>
      <c r="O23" s="79"/>
    </row>
    <row r="24" spans="1:15" ht="17.25" customHeight="1" x14ac:dyDescent="0.25">
      <c r="A24" s="65"/>
      <c r="B24" s="65"/>
      <c r="C24" s="65"/>
      <c r="D24" s="65"/>
      <c r="E24" s="65"/>
      <c r="F24" s="65"/>
      <c r="G24" s="65"/>
      <c r="H24" s="65"/>
      <c r="I24" s="65"/>
      <c r="J24" s="42"/>
      <c r="K24" s="42">
        <v>13</v>
      </c>
      <c r="L24" s="72" t="s">
        <v>709</v>
      </c>
      <c r="M24" s="72"/>
      <c r="N24" s="72"/>
      <c r="O24" s="79"/>
    </row>
    <row r="25" spans="1:15" ht="15.75" x14ac:dyDescent="0.25">
      <c r="A25" s="65"/>
      <c r="B25" s="65"/>
      <c r="C25" s="65"/>
      <c r="D25" s="65"/>
      <c r="E25" s="65"/>
      <c r="F25" s="65"/>
      <c r="G25" s="65"/>
      <c r="H25" s="65"/>
      <c r="I25" s="65"/>
      <c r="J25" s="42"/>
      <c r="K25" s="42">
        <v>14</v>
      </c>
      <c r="L25" s="117" t="s">
        <v>713</v>
      </c>
      <c r="M25" s="117"/>
      <c r="N25" s="117"/>
      <c r="O25" s="79"/>
    </row>
    <row r="26" spans="1:15" ht="30" x14ac:dyDescent="0.25">
      <c r="A26" s="65"/>
      <c r="B26" s="65"/>
      <c r="C26" s="65"/>
      <c r="D26" s="65"/>
      <c r="E26" s="65"/>
      <c r="F26" s="65"/>
      <c r="G26" s="65"/>
      <c r="H26" s="65"/>
      <c r="I26" s="65"/>
      <c r="J26" s="42"/>
      <c r="K26" s="42">
        <v>15</v>
      </c>
      <c r="L26" s="72" t="s">
        <v>717</v>
      </c>
      <c r="M26" s="72"/>
      <c r="N26" s="72"/>
    </row>
    <row r="27" spans="1:15" ht="15.75" x14ac:dyDescent="0.25">
      <c r="A27" s="65"/>
      <c r="B27" s="65"/>
      <c r="C27" s="65"/>
      <c r="D27" s="65"/>
      <c r="E27" s="65"/>
      <c r="F27" s="65"/>
      <c r="G27" s="65"/>
      <c r="H27" s="65"/>
      <c r="I27" s="65"/>
      <c r="J27" s="42"/>
      <c r="K27" s="42">
        <v>16</v>
      </c>
      <c r="L27" s="72" t="s">
        <v>722</v>
      </c>
      <c r="M27" s="72"/>
      <c r="N27" s="72"/>
    </row>
    <row r="28" spans="1:15" ht="15.75" x14ac:dyDescent="0.25">
      <c r="A28" s="65"/>
      <c r="B28" s="65"/>
      <c r="C28" s="65"/>
      <c r="D28" s="65"/>
      <c r="E28" s="65"/>
      <c r="F28" s="65"/>
      <c r="G28" s="65"/>
      <c r="H28" s="65"/>
      <c r="I28" s="65"/>
      <c r="J28" s="42"/>
      <c r="K28" s="42">
        <v>17</v>
      </c>
      <c r="L28" s="72" t="s">
        <v>724</v>
      </c>
      <c r="M28" s="72"/>
      <c r="N28" s="72"/>
    </row>
    <row r="29" spans="1:15" ht="30" x14ac:dyDescent="0.25">
      <c r="A29" s="65"/>
      <c r="B29" s="65"/>
      <c r="C29" s="65"/>
      <c r="D29" s="65"/>
      <c r="E29" s="65"/>
      <c r="F29" s="65"/>
      <c r="G29" s="65"/>
      <c r="H29" s="65"/>
      <c r="I29" s="65"/>
      <c r="J29" s="42"/>
      <c r="K29" s="42">
        <v>18</v>
      </c>
      <c r="L29" s="72" t="s">
        <v>725</v>
      </c>
      <c r="M29" s="72"/>
      <c r="N29" s="72"/>
    </row>
    <row r="30" spans="1:15" ht="21" customHeight="1" x14ac:dyDescent="0.25">
      <c r="A30" s="65"/>
      <c r="B30" s="65"/>
      <c r="C30" s="65"/>
      <c r="D30" s="65"/>
      <c r="E30" s="65"/>
      <c r="F30" s="65"/>
      <c r="G30" s="65"/>
      <c r="H30" s="65"/>
      <c r="I30" s="65"/>
      <c r="J30" s="42"/>
      <c r="K30" s="42">
        <v>19</v>
      </c>
      <c r="L30" s="72" t="s">
        <v>276</v>
      </c>
      <c r="M30" s="72"/>
      <c r="N30" s="72"/>
    </row>
    <row r="31" spans="1:15" ht="15.75" x14ac:dyDescent="0.25">
      <c r="A31" s="65"/>
      <c r="B31" s="65"/>
      <c r="C31" s="65"/>
      <c r="D31" s="65"/>
      <c r="E31" s="65"/>
      <c r="F31" s="65"/>
      <c r="G31" s="65"/>
      <c r="H31" s="65"/>
      <c r="I31" s="65"/>
      <c r="J31" s="42"/>
      <c r="K31" s="42">
        <v>20</v>
      </c>
      <c r="L31" s="72" t="s">
        <v>303</v>
      </c>
      <c r="M31" s="72"/>
      <c r="N31" s="72"/>
    </row>
    <row r="32" spans="1:15" ht="15.75" x14ac:dyDescent="0.25">
      <c r="A32" s="65"/>
      <c r="B32" s="65"/>
      <c r="C32" s="65"/>
      <c r="D32" s="65"/>
      <c r="E32" s="65"/>
      <c r="F32" s="65"/>
      <c r="G32" s="65"/>
      <c r="H32" s="65"/>
      <c r="I32" s="65"/>
      <c r="J32" s="42"/>
      <c r="K32" s="42">
        <v>21</v>
      </c>
      <c r="L32" s="114" t="s">
        <v>731</v>
      </c>
      <c r="M32" s="114"/>
      <c r="N32" s="114"/>
      <c r="O32" s="114"/>
    </row>
    <row r="33" spans="1:16" ht="15.75" x14ac:dyDescent="0.25">
      <c r="A33" s="65"/>
      <c r="B33" s="65"/>
      <c r="C33" s="65"/>
      <c r="D33" s="65"/>
      <c r="E33" s="65"/>
      <c r="F33" s="65"/>
      <c r="G33" s="65"/>
      <c r="H33" s="65"/>
      <c r="I33" s="65"/>
      <c r="J33" s="42"/>
      <c r="K33" s="42">
        <v>22</v>
      </c>
      <c r="L33" s="71" t="s">
        <v>732</v>
      </c>
      <c r="M33" s="71"/>
      <c r="N33" s="71"/>
      <c r="O33" s="71"/>
    </row>
    <row r="34" spans="1:16" ht="51" customHeight="1" x14ac:dyDescent="0.25">
      <c r="A34" s="65"/>
      <c r="B34" s="65"/>
      <c r="C34" s="65"/>
      <c r="D34" s="65"/>
      <c r="E34" s="65"/>
      <c r="F34" s="65"/>
      <c r="G34" s="65"/>
      <c r="H34" s="65"/>
      <c r="I34" s="65"/>
      <c r="J34" s="42"/>
      <c r="K34" s="42">
        <v>23</v>
      </c>
      <c r="L34" s="114" t="s">
        <v>739</v>
      </c>
      <c r="M34" s="114"/>
      <c r="N34" s="114"/>
      <c r="O34" s="71"/>
    </row>
    <row r="35" spans="1:16" ht="15.75" x14ac:dyDescent="0.25">
      <c r="A35" s="65"/>
      <c r="B35" s="65"/>
      <c r="C35" s="65"/>
      <c r="D35" s="65"/>
      <c r="E35" s="65"/>
      <c r="F35" s="65"/>
      <c r="G35" s="65"/>
      <c r="H35" s="65"/>
      <c r="I35" s="65"/>
      <c r="J35" s="42"/>
      <c r="K35" s="42">
        <v>24</v>
      </c>
      <c r="L35" s="114" t="s">
        <v>744</v>
      </c>
      <c r="M35" s="114"/>
      <c r="N35" s="114"/>
      <c r="O35" s="71"/>
    </row>
    <row r="36" spans="1:16" ht="15.75" x14ac:dyDescent="0.25">
      <c r="A36" s="65"/>
      <c r="B36" s="65"/>
      <c r="C36" s="65"/>
      <c r="D36" s="65"/>
      <c r="E36" s="65"/>
      <c r="F36" s="65"/>
      <c r="G36" s="65"/>
      <c r="H36" s="65"/>
      <c r="I36" s="65"/>
      <c r="J36" s="42"/>
      <c r="K36" s="42">
        <v>25</v>
      </c>
      <c r="L36" s="114" t="s">
        <v>747</v>
      </c>
      <c r="M36" s="114"/>
      <c r="N36" s="114"/>
      <c r="O36" s="71"/>
    </row>
    <row r="37" spans="1:16" ht="15.75" x14ac:dyDescent="0.25">
      <c r="A37" s="65"/>
      <c r="B37" s="65"/>
      <c r="C37" s="65"/>
      <c r="D37" s="65"/>
      <c r="E37" s="65"/>
      <c r="F37" s="65"/>
      <c r="G37" s="65"/>
      <c r="H37" s="65"/>
      <c r="I37" s="65"/>
      <c r="J37" s="42"/>
      <c r="K37" s="42">
        <v>26</v>
      </c>
      <c r="L37" s="114" t="s">
        <v>393</v>
      </c>
      <c r="M37" s="114"/>
      <c r="N37" s="114"/>
      <c r="O37" s="114"/>
    </row>
    <row r="38" spans="1:16" ht="15.75" x14ac:dyDescent="0.25">
      <c r="A38" s="65"/>
      <c r="B38" s="65"/>
      <c r="C38" s="65"/>
      <c r="D38" s="65"/>
      <c r="E38" s="65"/>
      <c r="F38" s="65"/>
      <c r="G38" s="65"/>
      <c r="H38" s="65"/>
      <c r="I38" s="65"/>
      <c r="J38" s="42"/>
      <c r="K38" s="42">
        <v>27</v>
      </c>
      <c r="L38" s="114" t="s">
        <v>394</v>
      </c>
      <c r="M38" s="114"/>
      <c r="N38" s="114"/>
      <c r="O38" s="114"/>
    </row>
    <row r="39" spans="1:16" ht="15.75" x14ac:dyDescent="0.25">
      <c r="A39" s="65"/>
      <c r="B39" s="65"/>
      <c r="C39" s="65"/>
      <c r="D39" s="65"/>
      <c r="E39" s="65"/>
      <c r="F39" s="65"/>
      <c r="G39" s="65"/>
      <c r="H39" s="65"/>
      <c r="I39" s="65"/>
      <c r="J39" s="42"/>
      <c r="K39" s="42">
        <v>28</v>
      </c>
      <c r="L39" s="114" t="s">
        <v>404</v>
      </c>
      <c r="M39" s="114"/>
      <c r="N39" s="114"/>
      <c r="O39" s="114"/>
      <c r="P39" s="114"/>
    </row>
    <row r="40" spans="1:16" ht="15.75" x14ac:dyDescent="0.25">
      <c r="A40" s="65"/>
      <c r="B40" s="65"/>
      <c r="C40" s="65"/>
      <c r="D40" s="65"/>
      <c r="E40" s="65"/>
      <c r="F40" s="65"/>
      <c r="G40" s="65"/>
      <c r="H40" s="65"/>
      <c r="I40" s="65"/>
      <c r="J40" s="42"/>
      <c r="K40" s="42">
        <v>29</v>
      </c>
      <c r="L40" s="114" t="s">
        <v>405</v>
      </c>
      <c r="M40" s="114"/>
      <c r="N40" s="114"/>
      <c r="O40" s="114"/>
      <c r="P40" s="114"/>
    </row>
    <row r="41" spans="1:16" ht="15.75" x14ac:dyDescent="0.25">
      <c r="A41" s="65"/>
      <c r="B41" s="65"/>
      <c r="C41" s="65"/>
      <c r="D41" s="65"/>
      <c r="E41" s="65"/>
      <c r="F41" s="65"/>
      <c r="G41" s="65"/>
      <c r="H41" s="65"/>
      <c r="I41" s="65"/>
      <c r="J41" s="42"/>
      <c r="K41" s="42">
        <v>30</v>
      </c>
      <c r="L41" s="71" t="s">
        <v>9</v>
      </c>
      <c r="M41" s="71"/>
      <c r="N41" s="71"/>
      <c r="O41" s="71"/>
    </row>
    <row r="42" spans="1:16" ht="15.75" x14ac:dyDescent="0.25">
      <c r="A42" s="65"/>
      <c r="B42" s="65"/>
      <c r="C42" s="65"/>
      <c r="D42" s="65"/>
      <c r="E42" s="65"/>
      <c r="F42" s="65"/>
      <c r="G42" s="65"/>
      <c r="H42" s="65"/>
      <c r="I42" s="65"/>
      <c r="J42" s="42"/>
      <c r="K42" s="42">
        <v>31</v>
      </c>
      <c r="L42" s="71" t="s">
        <v>754</v>
      </c>
      <c r="M42" s="71"/>
      <c r="N42" s="71"/>
      <c r="O42" s="71"/>
    </row>
    <row r="43" spans="1:16" ht="15.75" x14ac:dyDescent="0.25">
      <c r="A43" s="65"/>
      <c r="B43" s="65"/>
      <c r="C43" s="65"/>
      <c r="D43" s="65"/>
      <c r="E43" s="65"/>
      <c r="F43" s="65"/>
      <c r="G43" s="65"/>
      <c r="H43" s="65"/>
      <c r="I43" s="65"/>
      <c r="J43" s="42"/>
      <c r="K43" s="42">
        <v>32</v>
      </c>
      <c r="L43" s="72" t="s">
        <v>412</v>
      </c>
      <c r="M43" s="72"/>
      <c r="N43" s="72"/>
    </row>
    <row r="44" spans="1:16" ht="15.75" x14ac:dyDescent="0.25">
      <c r="A44" s="65"/>
      <c r="B44" s="65"/>
      <c r="C44" s="65"/>
      <c r="D44" s="65"/>
      <c r="E44" s="65"/>
      <c r="F44" s="65"/>
      <c r="G44" s="65"/>
      <c r="H44" s="65"/>
      <c r="I44" s="65"/>
      <c r="J44" s="42"/>
      <c r="K44" s="42">
        <v>33</v>
      </c>
      <c r="L44" s="77" t="s">
        <v>423</v>
      </c>
      <c r="M44" s="65"/>
    </row>
    <row r="45" spans="1:16" ht="25.5" x14ac:dyDescent="0.25">
      <c r="A45" s="65"/>
      <c r="B45" s="65"/>
      <c r="C45" s="65"/>
      <c r="D45" s="65"/>
      <c r="E45" s="65"/>
      <c r="F45" s="65"/>
      <c r="G45" s="65"/>
      <c r="H45" s="65"/>
      <c r="I45" s="65"/>
      <c r="J45" s="42"/>
      <c r="K45" s="42">
        <v>34</v>
      </c>
      <c r="L45" s="86" t="s">
        <v>755</v>
      </c>
      <c r="M45" s="65"/>
    </row>
    <row r="46" spans="1:16" ht="25.5" x14ac:dyDescent="0.25">
      <c r="A46" s="65"/>
      <c r="B46" s="65"/>
      <c r="C46" s="65"/>
      <c r="D46" s="65"/>
      <c r="E46" s="65"/>
      <c r="F46" s="65"/>
      <c r="G46" s="65"/>
      <c r="H46" s="65"/>
      <c r="I46" s="65"/>
      <c r="J46" s="42"/>
      <c r="K46" s="42">
        <v>35</v>
      </c>
      <c r="L46" s="86" t="s">
        <v>759</v>
      </c>
      <c r="M46" s="65"/>
    </row>
    <row r="47" spans="1:16" ht="15.75" x14ac:dyDescent="0.25">
      <c r="A47" s="65"/>
      <c r="B47" s="65"/>
      <c r="C47" s="65"/>
      <c r="D47" s="65"/>
      <c r="E47" s="65"/>
      <c r="F47" s="65"/>
      <c r="G47" s="65"/>
      <c r="H47" s="65"/>
      <c r="I47" s="65"/>
      <c r="J47" s="42"/>
      <c r="K47" s="42">
        <v>36</v>
      </c>
      <c r="L47" s="86" t="s">
        <v>763</v>
      </c>
      <c r="M47" s="65"/>
    </row>
    <row r="48" spans="1:16" ht="15.75" x14ac:dyDescent="0.25">
      <c r="A48" s="65"/>
      <c r="B48" s="65"/>
      <c r="C48" s="65"/>
      <c r="D48" s="65"/>
      <c r="E48" s="65"/>
      <c r="F48" s="65"/>
      <c r="G48" s="65"/>
      <c r="H48" s="65"/>
      <c r="I48" s="65"/>
      <c r="J48" s="42"/>
      <c r="K48" s="42">
        <v>37</v>
      </c>
      <c r="L48" s="86" t="s">
        <v>765</v>
      </c>
      <c r="M48" s="65"/>
    </row>
    <row r="49" spans="1:15" ht="15.75" x14ac:dyDescent="0.25">
      <c r="A49" s="75"/>
      <c r="B49" s="65"/>
      <c r="C49" s="65"/>
      <c r="D49" s="65"/>
      <c r="E49" s="65"/>
      <c r="F49" s="65"/>
      <c r="G49" s="65"/>
      <c r="H49" s="65"/>
      <c r="I49" s="65"/>
      <c r="J49" s="42"/>
      <c r="K49" s="42"/>
      <c r="L49" s="77"/>
      <c r="M49" s="65"/>
    </row>
    <row r="50" spans="1:15" ht="15.75" x14ac:dyDescent="0.25">
      <c r="A50" s="75"/>
      <c r="B50" s="65"/>
      <c r="C50" s="65"/>
      <c r="D50" s="65"/>
      <c r="E50" s="65"/>
      <c r="F50" s="65"/>
      <c r="G50" s="65"/>
      <c r="H50" s="65"/>
      <c r="I50" s="65"/>
      <c r="J50" s="42" t="s">
        <v>502</v>
      </c>
      <c r="K50" s="42">
        <v>1</v>
      </c>
      <c r="L50" s="76" t="s">
        <v>543</v>
      </c>
      <c r="M50" s="65"/>
    </row>
    <row r="51" spans="1:15" ht="15.75" x14ac:dyDescent="0.25">
      <c r="A51" s="75"/>
      <c r="B51" s="65"/>
      <c r="C51" s="65"/>
      <c r="D51" s="65"/>
      <c r="E51" s="65"/>
      <c r="F51" s="65"/>
      <c r="G51" s="65"/>
      <c r="H51" s="65"/>
      <c r="I51" s="65"/>
      <c r="J51" s="42"/>
      <c r="K51" s="42">
        <v>2</v>
      </c>
      <c r="L51" s="76" t="s">
        <v>587</v>
      </c>
      <c r="M51" s="65"/>
    </row>
    <row r="52" spans="1:15" ht="15.75" x14ac:dyDescent="0.25">
      <c r="A52" s="75"/>
      <c r="B52" s="65"/>
      <c r="C52" s="65"/>
      <c r="D52" s="65"/>
      <c r="E52" s="65"/>
      <c r="F52" s="65"/>
      <c r="G52" s="65"/>
      <c r="H52" s="65"/>
      <c r="I52" s="65"/>
      <c r="J52" s="42"/>
      <c r="K52" s="42">
        <v>3</v>
      </c>
      <c r="L52" s="76" t="s">
        <v>706</v>
      </c>
      <c r="M52" s="65"/>
    </row>
    <row r="53" spans="1:15" ht="15.75" x14ac:dyDescent="0.25">
      <c r="A53" s="75"/>
      <c r="B53" s="65"/>
      <c r="C53" s="65"/>
      <c r="D53" s="65"/>
      <c r="E53" s="65"/>
      <c r="F53" s="65"/>
      <c r="G53" s="65"/>
      <c r="H53" s="65"/>
      <c r="I53" s="65"/>
      <c r="J53" s="42"/>
      <c r="K53" s="42">
        <v>4</v>
      </c>
      <c r="L53" s="76" t="s">
        <v>707</v>
      </c>
      <c r="M53" s="65"/>
    </row>
    <row r="54" spans="1:15" ht="15.75" x14ac:dyDescent="0.25">
      <c r="A54" s="75"/>
      <c r="B54" s="65"/>
      <c r="C54" s="65"/>
      <c r="D54" s="65"/>
      <c r="E54" s="65"/>
      <c r="F54" s="65"/>
      <c r="G54" s="65"/>
      <c r="H54" s="65"/>
      <c r="I54" s="65"/>
      <c r="J54" s="42"/>
      <c r="K54" s="42">
        <v>5</v>
      </c>
      <c r="L54" s="76" t="s">
        <v>36</v>
      </c>
      <c r="M54" s="65"/>
    </row>
    <row r="55" spans="1:15" ht="15.75" x14ac:dyDescent="0.25">
      <c r="A55" s="75"/>
      <c r="B55" s="65"/>
      <c r="C55" s="65"/>
      <c r="D55" s="65"/>
      <c r="E55" s="65"/>
      <c r="F55" s="65"/>
      <c r="G55" s="65"/>
      <c r="H55" s="65"/>
      <c r="I55" s="65"/>
      <c r="J55" s="42"/>
      <c r="K55" s="42">
        <v>6</v>
      </c>
      <c r="L55" s="114" t="s">
        <v>43</v>
      </c>
      <c r="M55" s="114"/>
      <c r="N55" s="114"/>
    </row>
    <row r="56" spans="1:15" ht="15.75" x14ac:dyDescent="0.25">
      <c r="A56" s="75"/>
      <c r="B56" s="65"/>
      <c r="C56" s="65"/>
      <c r="D56" s="65"/>
      <c r="E56" s="65"/>
      <c r="F56" s="65"/>
      <c r="G56" s="65"/>
      <c r="H56" s="65"/>
      <c r="I56" s="65"/>
      <c r="J56" s="42"/>
      <c r="K56" s="42">
        <v>7</v>
      </c>
      <c r="L56" s="114" t="s">
        <v>44</v>
      </c>
      <c r="M56" s="114"/>
      <c r="N56" s="114"/>
    </row>
    <row r="57" spans="1:15" ht="15.75" x14ac:dyDescent="0.25">
      <c r="A57" s="75"/>
      <c r="B57" s="65"/>
      <c r="C57" s="65"/>
      <c r="D57" s="65"/>
      <c r="E57" s="65"/>
      <c r="F57" s="65"/>
      <c r="G57" s="65"/>
      <c r="H57" s="65"/>
      <c r="I57" s="65"/>
      <c r="J57" s="42"/>
      <c r="K57" s="42">
        <v>8</v>
      </c>
      <c r="L57" s="76" t="s">
        <v>474</v>
      </c>
      <c r="M57" s="65"/>
    </row>
    <row r="58" spans="1:15" ht="15.75" x14ac:dyDescent="0.25">
      <c r="A58" s="75"/>
      <c r="B58" s="65"/>
      <c r="C58" s="65"/>
      <c r="D58" s="65"/>
      <c r="E58" s="65"/>
      <c r="F58" s="65"/>
      <c r="G58" s="65"/>
      <c r="H58" s="65"/>
      <c r="I58" s="65"/>
      <c r="J58" s="42"/>
      <c r="K58" s="42">
        <v>9</v>
      </c>
      <c r="L58" s="76" t="s">
        <v>75</v>
      </c>
      <c r="M58" s="65"/>
    </row>
    <row r="59" spans="1:15" ht="15.75" x14ac:dyDescent="0.25">
      <c r="A59" s="75"/>
      <c r="B59" s="65"/>
      <c r="C59" s="65"/>
      <c r="D59" s="65"/>
      <c r="E59" s="65"/>
      <c r="F59" s="65"/>
      <c r="G59" s="65"/>
      <c r="H59" s="65"/>
      <c r="I59" s="65"/>
      <c r="J59" s="42"/>
      <c r="K59" s="42">
        <v>10</v>
      </c>
      <c r="L59" s="76" t="s">
        <v>81</v>
      </c>
      <c r="M59" s="65"/>
    </row>
    <row r="60" spans="1:15" ht="15.75" x14ac:dyDescent="0.25">
      <c r="A60" s="75"/>
      <c r="B60" s="65"/>
      <c r="C60" s="65"/>
      <c r="D60" s="65"/>
      <c r="E60" s="65"/>
      <c r="F60" s="65"/>
      <c r="G60" s="65"/>
      <c r="H60" s="65"/>
      <c r="I60" s="65"/>
      <c r="J60" s="42"/>
      <c r="K60" s="42">
        <v>11</v>
      </c>
      <c r="L60" s="114" t="s">
        <v>85</v>
      </c>
      <c r="M60" s="114"/>
      <c r="N60" s="114"/>
      <c r="O60" s="114"/>
    </row>
    <row r="61" spans="1:15" ht="15.75" x14ac:dyDescent="0.25">
      <c r="A61" s="75"/>
      <c r="B61" s="65"/>
      <c r="C61" s="65"/>
      <c r="D61" s="65"/>
      <c r="E61" s="65"/>
      <c r="F61" s="65"/>
      <c r="G61" s="65"/>
      <c r="H61" s="65"/>
      <c r="I61" s="65"/>
      <c r="J61" s="42"/>
      <c r="K61" s="42">
        <v>12</v>
      </c>
      <c r="L61" s="117" t="s">
        <v>106</v>
      </c>
      <c r="M61" s="117"/>
      <c r="N61" s="117"/>
    </row>
    <row r="62" spans="1:15" ht="15.75" x14ac:dyDescent="0.25">
      <c r="A62" s="75"/>
      <c r="B62" s="65"/>
      <c r="C62" s="65"/>
      <c r="D62" s="65"/>
      <c r="E62" s="65"/>
      <c r="F62" s="65"/>
      <c r="G62" s="65"/>
      <c r="H62" s="65"/>
      <c r="I62" s="65"/>
      <c r="J62" s="42"/>
      <c r="K62" s="42">
        <v>13</v>
      </c>
      <c r="L62" s="117" t="s">
        <v>0</v>
      </c>
      <c r="M62" s="117"/>
      <c r="N62" s="117"/>
    </row>
    <row r="63" spans="1:15" ht="15.75" x14ac:dyDescent="0.25">
      <c r="A63" s="75"/>
      <c r="B63" s="65"/>
      <c r="C63" s="65"/>
      <c r="D63" s="65"/>
      <c r="E63" s="65"/>
      <c r="F63" s="65"/>
      <c r="G63" s="65"/>
      <c r="H63" s="65"/>
      <c r="I63" s="65"/>
      <c r="J63" s="42"/>
      <c r="K63" s="42">
        <v>14</v>
      </c>
      <c r="L63" s="117" t="s">
        <v>1</v>
      </c>
      <c r="M63" s="117"/>
      <c r="N63" s="117"/>
    </row>
    <row r="64" spans="1:15" ht="15.75" x14ac:dyDescent="0.25">
      <c r="A64" s="75"/>
      <c r="B64" s="65"/>
      <c r="C64" s="65"/>
      <c r="D64" s="65"/>
      <c r="E64" s="65"/>
      <c r="F64" s="65"/>
      <c r="G64" s="65"/>
      <c r="H64" s="65"/>
      <c r="I64" s="65"/>
      <c r="J64" s="42"/>
      <c r="K64" s="42">
        <v>15</v>
      </c>
      <c r="L64" s="117" t="s">
        <v>472</v>
      </c>
      <c r="M64" s="117"/>
      <c r="N64" s="117"/>
    </row>
    <row r="65" spans="1:15" ht="15.75" x14ac:dyDescent="0.25">
      <c r="A65" s="75"/>
      <c r="B65" s="65"/>
      <c r="C65" s="65"/>
      <c r="D65" s="65"/>
      <c r="E65" s="65"/>
      <c r="F65" s="65"/>
      <c r="G65" s="65"/>
      <c r="H65" s="65"/>
      <c r="I65" s="65"/>
      <c r="J65" s="42"/>
      <c r="K65" s="42">
        <v>16</v>
      </c>
      <c r="L65" s="117" t="s">
        <v>473</v>
      </c>
      <c r="M65" s="117"/>
      <c r="N65" s="117"/>
    </row>
    <row r="66" spans="1:15" ht="15.75" x14ac:dyDescent="0.25">
      <c r="A66" s="75"/>
      <c r="B66" s="65"/>
      <c r="C66" s="65"/>
      <c r="D66" s="65"/>
      <c r="E66" s="65"/>
      <c r="F66" s="65"/>
      <c r="G66" s="65"/>
      <c r="H66" s="65"/>
      <c r="I66" s="65"/>
      <c r="J66" s="42"/>
      <c r="K66" s="42">
        <v>17</v>
      </c>
      <c r="L66" s="72" t="s">
        <v>712</v>
      </c>
      <c r="M66" s="72"/>
      <c r="N66" s="72"/>
    </row>
    <row r="67" spans="1:15" ht="15.75" x14ac:dyDescent="0.25">
      <c r="A67" s="75"/>
      <c r="B67" s="65"/>
      <c r="C67" s="65"/>
      <c r="D67" s="65"/>
      <c r="E67" s="65"/>
      <c r="F67" s="65"/>
      <c r="G67" s="65"/>
      <c r="H67" s="65"/>
      <c r="I67" s="65"/>
      <c r="J67" s="42"/>
      <c r="K67" s="42">
        <v>18</v>
      </c>
      <c r="L67" s="72" t="s">
        <v>714</v>
      </c>
      <c r="M67" s="72"/>
      <c r="N67" s="72"/>
    </row>
    <row r="68" spans="1:15" ht="15.75" x14ac:dyDescent="0.25">
      <c r="A68" s="75"/>
      <c r="B68" s="65"/>
      <c r="C68" s="65"/>
      <c r="D68" s="65"/>
      <c r="E68" s="65"/>
      <c r="F68" s="65"/>
      <c r="G68" s="65"/>
      <c r="H68" s="65"/>
      <c r="I68" s="65"/>
      <c r="J68" s="42"/>
      <c r="K68" s="42">
        <v>19</v>
      </c>
      <c r="L68" s="114" t="s">
        <v>720</v>
      </c>
      <c r="M68" s="114"/>
      <c r="N68" s="114"/>
    </row>
    <row r="69" spans="1:15" ht="15.75" x14ac:dyDescent="0.25">
      <c r="A69" s="75"/>
      <c r="B69" s="65"/>
      <c r="C69" s="65"/>
      <c r="D69" s="65"/>
      <c r="E69" s="65"/>
      <c r="F69" s="65"/>
      <c r="G69" s="65"/>
      <c r="H69" s="65"/>
      <c r="I69" s="65"/>
      <c r="J69" s="42"/>
      <c r="K69" s="42">
        <v>20</v>
      </c>
      <c r="L69" s="114" t="s">
        <v>721</v>
      </c>
      <c r="M69" s="114"/>
      <c r="N69" s="114"/>
    </row>
    <row r="70" spans="1:15" ht="30" x14ac:dyDescent="0.25">
      <c r="A70" s="75"/>
      <c r="B70" s="65"/>
      <c r="C70" s="65"/>
      <c r="D70" s="65"/>
      <c r="E70" s="65"/>
      <c r="F70" s="65"/>
      <c r="G70" s="65"/>
      <c r="H70" s="65"/>
      <c r="I70" s="65"/>
      <c r="J70" s="42"/>
      <c r="K70" s="42">
        <v>21</v>
      </c>
      <c r="L70" s="71" t="s">
        <v>270</v>
      </c>
      <c r="M70" s="71"/>
      <c r="N70" s="71"/>
    </row>
    <row r="71" spans="1:15" ht="15.75" x14ac:dyDescent="0.25">
      <c r="A71" s="75"/>
      <c r="B71" s="65"/>
      <c r="C71" s="65"/>
      <c r="D71" s="65"/>
      <c r="E71" s="65"/>
      <c r="F71" s="65"/>
      <c r="G71" s="65"/>
      <c r="H71" s="65"/>
      <c r="I71" s="65"/>
      <c r="J71" s="42"/>
      <c r="K71" s="42">
        <v>22</v>
      </c>
      <c r="L71" s="71" t="s">
        <v>275</v>
      </c>
      <c r="M71" s="71"/>
      <c r="N71" s="71"/>
    </row>
    <row r="72" spans="1:15" ht="15.75" x14ac:dyDescent="0.25">
      <c r="A72" s="75"/>
      <c r="B72" s="65"/>
      <c r="C72" s="65"/>
      <c r="D72" s="65"/>
      <c r="E72" s="65"/>
      <c r="F72" s="65"/>
      <c r="G72" s="65"/>
      <c r="H72" s="65"/>
      <c r="I72" s="65"/>
      <c r="J72" s="42"/>
      <c r="K72" s="42">
        <v>23</v>
      </c>
      <c r="L72" s="71" t="s">
        <v>293</v>
      </c>
      <c r="M72" s="71"/>
      <c r="N72" s="71"/>
    </row>
    <row r="73" spans="1:15" ht="15.75" x14ac:dyDescent="0.25">
      <c r="A73" s="75"/>
      <c r="B73" s="65"/>
      <c r="C73" s="65"/>
      <c r="D73" s="65"/>
      <c r="E73" s="65"/>
      <c r="F73" s="65"/>
      <c r="G73" s="65"/>
      <c r="H73" s="65"/>
      <c r="I73" s="65"/>
      <c r="J73" s="42"/>
      <c r="K73" s="42">
        <v>24</v>
      </c>
      <c r="L73" s="71" t="s">
        <v>299</v>
      </c>
      <c r="M73" s="71"/>
      <c r="N73" s="71"/>
    </row>
    <row r="74" spans="1:15" ht="15.75" x14ac:dyDescent="0.25">
      <c r="A74" s="75"/>
      <c r="B74" s="65"/>
      <c r="C74" s="65"/>
      <c r="D74" s="65"/>
      <c r="E74" s="65"/>
      <c r="F74" s="65"/>
      <c r="G74" s="65"/>
      <c r="H74" s="65"/>
      <c r="I74" s="65"/>
      <c r="J74" s="42"/>
      <c r="K74" s="42">
        <v>25</v>
      </c>
      <c r="L74" s="71" t="s">
        <v>302</v>
      </c>
      <c r="M74" s="71"/>
      <c r="N74" s="71"/>
    </row>
    <row r="75" spans="1:15" ht="15.75" x14ac:dyDescent="0.25">
      <c r="A75" s="75"/>
      <c r="B75" s="65"/>
      <c r="C75" s="65"/>
      <c r="D75" s="65"/>
      <c r="E75" s="65"/>
      <c r="F75" s="65"/>
      <c r="G75" s="65"/>
      <c r="H75" s="65"/>
      <c r="I75" s="65"/>
      <c r="J75" s="42"/>
      <c r="K75" s="42">
        <v>26</v>
      </c>
      <c r="L75" s="71" t="s">
        <v>304</v>
      </c>
      <c r="M75" s="71"/>
      <c r="N75" s="71"/>
    </row>
    <row r="76" spans="1:15" ht="15.75" x14ac:dyDescent="0.25">
      <c r="A76" s="75"/>
      <c r="B76" s="65"/>
      <c r="C76" s="65"/>
      <c r="D76" s="65"/>
      <c r="E76" s="65"/>
      <c r="F76" s="65"/>
      <c r="G76" s="65"/>
      <c r="H76" s="65"/>
      <c r="I76" s="65"/>
      <c r="J76" s="42"/>
      <c r="K76" s="42">
        <v>27</v>
      </c>
      <c r="L76" s="114" t="s">
        <v>314</v>
      </c>
      <c r="M76" s="114"/>
      <c r="N76" s="114"/>
      <c r="O76" s="114"/>
    </row>
    <row r="77" spans="1:15" ht="15.75" x14ac:dyDescent="0.25">
      <c r="A77" s="75"/>
      <c r="B77" s="65"/>
      <c r="C77" s="65"/>
      <c r="D77" s="65"/>
      <c r="E77" s="65"/>
      <c r="F77" s="65"/>
      <c r="G77" s="65"/>
      <c r="H77" s="65"/>
      <c r="I77" s="65"/>
      <c r="J77" s="42"/>
      <c r="K77" s="42">
        <v>28</v>
      </c>
      <c r="L77" s="71" t="s">
        <v>726</v>
      </c>
      <c r="M77" s="71"/>
      <c r="N77" s="71"/>
    </row>
    <row r="78" spans="1:15" ht="15.75" x14ac:dyDescent="0.25">
      <c r="A78" s="75"/>
      <c r="B78" s="65"/>
      <c r="C78" s="65"/>
      <c r="D78" s="65"/>
      <c r="E78" s="65"/>
      <c r="F78" s="65"/>
      <c r="G78" s="65"/>
      <c r="H78" s="65"/>
      <c r="I78" s="65"/>
      <c r="J78" s="42"/>
      <c r="K78" s="42">
        <v>29</v>
      </c>
      <c r="L78" s="114" t="s">
        <v>729</v>
      </c>
      <c r="M78" s="114"/>
      <c r="N78" s="114"/>
      <c r="O78" s="114"/>
    </row>
    <row r="79" spans="1:15" ht="15.75" x14ac:dyDescent="0.25">
      <c r="A79" s="75"/>
      <c r="B79" s="65"/>
      <c r="C79" s="65"/>
      <c r="D79" s="65"/>
      <c r="E79" s="65"/>
      <c r="F79" s="65"/>
      <c r="G79" s="65"/>
      <c r="H79" s="65"/>
      <c r="I79" s="65"/>
      <c r="J79" s="42"/>
      <c r="K79" s="42">
        <v>30</v>
      </c>
      <c r="L79" s="114" t="s">
        <v>730</v>
      </c>
      <c r="M79" s="114"/>
      <c r="N79" s="114"/>
      <c r="O79" s="114"/>
    </row>
    <row r="80" spans="1:15" ht="15.75" x14ac:dyDescent="0.25">
      <c r="A80" s="75"/>
      <c r="B80" s="65"/>
      <c r="C80" s="65"/>
      <c r="D80" s="65"/>
      <c r="E80" s="65"/>
      <c r="F80" s="65"/>
      <c r="G80" s="65"/>
      <c r="H80" s="65"/>
      <c r="I80" s="65"/>
      <c r="J80" s="42"/>
      <c r="K80" s="42">
        <v>31</v>
      </c>
      <c r="L80" s="71" t="s">
        <v>734</v>
      </c>
      <c r="M80" s="71"/>
      <c r="N80" s="71"/>
      <c r="O80" s="71"/>
    </row>
    <row r="81" spans="1:15" ht="15.75" x14ac:dyDescent="0.25">
      <c r="A81" s="75"/>
      <c r="B81" s="65"/>
      <c r="C81" s="65"/>
      <c r="D81" s="65"/>
      <c r="E81" s="65"/>
      <c r="F81" s="65"/>
      <c r="G81" s="65"/>
      <c r="H81" s="65"/>
      <c r="I81" s="65"/>
      <c r="J81" s="42"/>
      <c r="K81" s="42">
        <v>32</v>
      </c>
      <c r="L81" s="71" t="s">
        <v>735</v>
      </c>
      <c r="M81" s="71"/>
      <c r="N81" s="71"/>
      <c r="O81" s="71"/>
    </row>
    <row r="82" spans="1:15" ht="15.75" x14ac:dyDescent="0.25">
      <c r="A82" s="75"/>
      <c r="B82" s="65"/>
      <c r="C82" s="65"/>
      <c r="D82" s="65"/>
      <c r="E82" s="65"/>
      <c r="F82" s="65"/>
      <c r="G82" s="65"/>
      <c r="H82" s="65"/>
      <c r="I82" s="65"/>
      <c r="J82" s="42"/>
      <c r="K82" s="42">
        <v>33</v>
      </c>
      <c r="L82" s="71" t="s">
        <v>736</v>
      </c>
      <c r="M82" s="71"/>
      <c r="N82" s="71"/>
      <c r="O82" s="71"/>
    </row>
    <row r="83" spans="1:15" ht="15.75" x14ac:dyDescent="0.25">
      <c r="A83" s="75"/>
      <c r="B83" s="65"/>
      <c r="C83" s="65"/>
      <c r="D83" s="65"/>
      <c r="E83" s="65"/>
      <c r="F83" s="65"/>
      <c r="G83" s="65"/>
      <c r="H83" s="65"/>
      <c r="I83" s="65"/>
      <c r="J83" s="42"/>
      <c r="K83" s="42">
        <v>34</v>
      </c>
      <c r="L83" s="71" t="s">
        <v>740</v>
      </c>
      <c r="M83" s="71"/>
      <c r="N83" s="71"/>
      <c r="O83" s="71"/>
    </row>
    <row r="84" spans="1:15" ht="15.75" x14ac:dyDescent="0.25">
      <c r="A84" s="75"/>
      <c r="B84" s="65"/>
      <c r="C84" s="65"/>
      <c r="D84" s="65"/>
      <c r="E84" s="65"/>
      <c r="F84" s="65"/>
      <c r="G84" s="65"/>
      <c r="H84" s="65"/>
      <c r="I84" s="65"/>
      <c r="J84" s="42"/>
      <c r="K84" s="42">
        <v>35</v>
      </c>
      <c r="L84" s="71" t="s">
        <v>743</v>
      </c>
      <c r="M84" s="71"/>
      <c r="N84" s="71"/>
      <c r="O84" s="71"/>
    </row>
    <row r="85" spans="1:15" ht="15.75" x14ac:dyDescent="0.25">
      <c r="A85" s="75"/>
      <c r="B85" s="65"/>
      <c r="C85" s="65"/>
      <c r="D85" s="65"/>
      <c r="E85" s="65"/>
      <c r="F85" s="65"/>
      <c r="G85" s="65"/>
      <c r="H85" s="65"/>
      <c r="I85" s="65"/>
      <c r="J85" s="42"/>
      <c r="K85" s="42">
        <v>36</v>
      </c>
      <c r="L85" s="71" t="s">
        <v>353</v>
      </c>
      <c r="M85" s="71"/>
      <c r="N85" s="71"/>
      <c r="O85" s="71"/>
    </row>
    <row r="86" spans="1:15" ht="15.75" x14ac:dyDescent="0.25">
      <c r="A86" s="75"/>
      <c r="B86" s="65"/>
      <c r="C86" s="65"/>
      <c r="D86" s="65"/>
      <c r="E86" s="65"/>
      <c r="F86" s="65"/>
      <c r="G86" s="65"/>
      <c r="H86" s="65"/>
      <c r="I86" s="65"/>
      <c r="J86" s="42"/>
      <c r="K86" s="42">
        <v>37</v>
      </c>
      <c r="L86" s="71" t="s">
        <v>746</v>
      </c>
      <c r="M86" s="71"/>
      <c r="N86" s="71"/>
      <c r="O86" s="71"/>
    </row>
    <row r="87" spans="1:15" ht="15.75" x14ac:dyDescent="0.25">
      <c r="A87" s="75"/>
      <c r="B87" s="65"/>
      <c r="C87" s="65"/>
      <c r="D87" s="65"/>
      <c r="E87" s="65"/>
      <c r="F87" s="65"/>
      <c r="G87" s="65"/>
      <c r="H87" s="65"/>
      <c r="I87" s="65"/>
      <c r="J87" s="42"/>
      <c r="K87" s="42">
        <v>38</v>
      </c>
      <c r="L87" s="114" t="s">
        <v>385</v>
      </c>
      <c r="M87" s="114"/>
      <c r="N87" s="114"/>
      <c r="O87" s="114"/>
    </row>
    <row r="88" spans="1:15" ht="15.75" x14ac:dyDescent="0.25">
      <c r="A88" s="75"/>
      <c r="B88" s="65"/>
      <c r="C88" s="65"/>
      <c r="D88" s="65"/>
      <c r="E88" s="65"/>
      <c r="F88" s="65"/>
      <c r="G88" s="65"/>
      <c r="H88" s="65"/>
      <c r="I88" s="65"/>
      <c r="J88" s="42"/>
      <c r="K88" s="42">
        <v>39</v>
      </c>
      <c r="L88" s="114" t="s">
        <v>386</v>
      </c>
      <c r="M88" s="114"/>
      <c r="N88" s="114"/>
      <c r="O88" s="114"/>
    </row>
    <row r="89" spans="1:15" ht="15.75" x14ac:dyDescent="0.25">
      <c r="A89" s="75"/>
      <c r="B89" s="65"/>
      <c r="C89" s="65"/>
      <c r="D89" s="65"/>
      <c r="E89" s="65"/>
      <c r="F89" s="65"/>
      <c r="G89" s="65"/>
      <c r="H89" s="65"/>
      <c r="I89" s="65"/>
      <c r="J89" s="42"/>
      <c r="K89" s="42">
        <v>40</v>
      </c>
      <c r="L89" s="71" t="s">
        <v>389</v>
      </c>
      <c r="M89" s="71"/>
      <c r="N89" s="71"/>
      <c r="O89" s="71"/>
    </row>
    <row r="90" spans="1:15" ht="15.75" x14ac:dyDescent="0.25">
      <c r="A90" s="75"/>
      <c r="B90" s="65"/>
      <c r="C90" s="65"/>
      <c r="D90" s="65"/>
      <c r="E90" s="65"/>
      <c r="F90" s="65"/>
      <c r="G90" s="65"/>
      <c r="H90" s="65"/>
      <c r="I90" s="65"/>
      <c r="J90" s="42"/>
      <c r="K90" s="42">
        <v>41</v>
      </c>
      <c r="L90" s="71" t="s">
        <v>392</v>
      </c>
      <c r="M90" s="71"/>
      <c r="N90" s="71"/>
      <c r="O90" s="71"/>
    </row>
    <row r="91" spans="1:15" ht="15.75" x14ac:dyDescent="0.25">
      <c r="A91" s="75"/>
      <c r="B91" s="65"/>
      <c r="C91" s="65"/>
      <c r="D91" s="65"/>
      <c r="E91" s="65"/>
      <c r="F91" s="65"/>
      <c r="G91" s="65"/>
      <c r="H91" s="65"/>
      <c r="I91" s="65"/>
      <c r="J91" s="42"/>
      <c r="K91" s="42">
        <v>42</v>
      </c>
      <c r="L91" s="114" t="s">
        <v>750</v>
      </c>
      <c r="M91" s="114"/>
      <c r="N91" s="114"/>
      <c r="O91" s="114"/>
    </row>
    <row r="92" spans="1:15" ht="15.75" x14ac:dyDescent="0.25">
      <c r="A92" s="75"/>
      <c r="B92" s="65"/>
      <c r="C92" s="65"/>
      <c r="D92" s="65"/>
      <c r="E92" s="65"/>
      <c r="F92" s="65"/>
      <c r="G92" s="65"/>
      <c r="H92" s="65"/>
      <c r="I92" s="65"/>
      <c r="J92" s="42"/>
      <c r="K92" s="42">
        <v>43</v>
      </c>
      <c r="L92" s="114" t="s">
        <v>751</v>
      </c>
      <c r="M92" s="114"/>
      <c r="N92" s="114"/>
      <c r="O92" s="114"/>
    </row>
    <row r="93" spans="1:15" ht="15.75" x14ac:dyDescent="0.25">
      <c r="A93" s="75"/>
      <c r="B93" s="65"/>
      <c r="C93" s="65"/>
      <c r="D93" s="65"/>
      <c r="E93" s="65"/>
      <c r="F93" s="65"/>
      <c r="G93" s="65"/>
      <c r="H93" s="65"/>
      <c r="I93" s="65"/>
      <c r="J93" s="42"/>
      <c r="K93" s="42">
        <v>44</v>
      </c>
      <c r="L93" s="114" t="s">
        <v>752</v>
      </c>
      <c r="M93" s="114"/>
      <c r="N93" s="114"/>
      <c r="O93" s="114"/>
    </row>
    <row r="94" spans="1:15" ht="15.75" x14ac:dyDescent="0.25">
      <c r="A94" s="75"/>
      <c r="B94" s="65"/>
      <c r="C94" s="65"/>
      <c r="D94" s="65"/>
      <c r="E94" s="65"/>
      <c r="F94" s="65"/>
      <c r="G94" s="65"/>
      <c r="H94" s="65"/>
      <c r="I94" s="65"/>
      <c r="J94" s="42"/>
      <c r="K94" s="42">
        <v>45</v>
      </c>
      <c r="L94" s="71" t="s">
        <v>403</v>
      </c>
      <c r="M94" s="71"/>
      <c r="N94" s="71"/>
      <c r="O94" s="71"/>
    </row>
    <row r="95" spans="1:15" ht="15.75" x14ac:dyDescent="0.25">
      <c r="A95" s="75"/>
      <c r="B95" s="65"/>
      <c r="C95" s="65"/>
      <c r="D95" s="65"/>
      <c r="E95" s="65"/>
      <c r="F95" s="65"/>
      <c r="G95" s="65"/>
      <c r="H95" s="65"/>
      <c r="I95" s="65"/>
      <c r="J95" s="42"/>
      <c r="K95" s="42">
        <v>46</v>
      </c>
      <c r="L95" s="71" t="s">
        <v>754</v>
      </c>
      <c r="M95" s="71"/>
      <c r="N95" s="71"/>
      <c r="O95" s="71"/>
    </row>
    <row r="96" spans="1:15" ht="15.75" x14ac:dyDescent="0.25">
      <c r="A96" s="75"/>
      <c r="B96" s="65"/>
      <c r="C96" s="65"/>
      <c r="D96" s="65"/>
      <c r="E96" s="65"/>
      <c r="F96" s="65"/>
      <c r="G96" s="65"/>
      <c r="H96" s="65"/>
      <c r="I96" s="65"/>
      <c r="J96" s="42"/>
      <c r="K96" s="42">
        <v>47</v>
      </c>
      <c r="L96" s="71" t="s">
        <v>412</v>
      </c>
      <c r="M96" s="71"/>
      <c r="N96" s="71"/>
      <c r="O96" s="71"/>
    </row>
    <row r="97" spans="1:15" ht="15.75" x14ac:dyDescent="0.25">
      <c r="A97" s="75"/>
      <c r="B97" s="65"/>
      <c r="C97" s="65"/>
      <c r="D97" s="65"/>
      <c r="E97" s="65"/>
      <c r="F97" s="65"/>
      <c r="G97" s="65"/>
      <c r="H97" s="65"/>
      <c r="I97" s="65"/>
      <c r="J97" s="42"/>
      <c r="K97" s="42">
        <v>48</v>
      </c>
      <c r="L97" s="71" t="s">
        <v>419</v>
      </c>
      <c r="M97" s="71"/>
      <c r="N97" s="71"/>
      <c r="O97" s="71"/>
    </row>
    <row r="98" spans="1:15" ht="15.75" x14ac:dyDescent="0.25">
      <c r="A98" s="75"/>
      <c r="B98" s="65"/>
      <c r="C98" s="65"/>
      <c r="D98" s="65"/>
      <c r="E98" s="65"/>
      <c r="F98" s="65"/>
      <c r="G98" s="65"/>
      <c r="H98" s="65"/>
      <c r="I98" s="65"/>
      <c r="J98" s="42"/>
      <c r="K98" s="42">
        <v>49</v>
      </c>
      <c r="L98" s="71" t="s">
        <v>422</v>
      </c>
      <c r="M98" s="71"/>
      <c r="N98" s="71"/>
      <c r="O98" s="71"/>
    </row>
    <row r="99" spans="1:15" ht="15.75" x14ac:dyDescent="0.25">
      <c r="A99" s="75"/>
      <c r="B99" s="65"/>
      <c r="C99" s="65"/>
      <c r="D99" s="65"/>
      <c r="E99" s="65"/>
      <c r="F99" s="65"/>
      <c r="G99" s="65"/>
      <c r="H99" s="65"/>
      <c r="I99" s="65"/>
      <c r="J99" s="42"/>
      <c r="K99" s="42">
        <v>50</v>
      </c>
      <c r="L99" s="71" t="s">
        <v>423</v>
      </c>
      <c r="M99" s="71"/>
      <c r="N99" s="71"/>
      <c r="O99" s="71"/>
    </row>
    <row r="100" spans="1:15" ht="25.5" x14ac:dyDescent="0.25">
      <c r="A100" s="75"/>
      <c r="B100" s="65"/>
      <c r="C100" s="65"/>
      <c r="D100" s="65"/>
      <c r="E100" s="65"/>
      <c r="F100" s="65"/>
      <c r="G100" s="65"/>
      <c r="H100" s="65"/>
      <c r="I100" s="65"/>
      <c r="J100" s="42"/>
      <c r="K100" s="42">
        <v>51</v>
      </c>
      <c r="L100" s="86" t="s">
        <v>756</v>
      </c>
      <c r="M100" s="71"/>
      <c r="N100" s="71"/>
      <c r="O100" s="71"/>
    </row>
    <row r="101" spans="1:15" ht="30" x14ac:dyDescent="0.25">
      <c r="A101" s="75"/>
      <c r="B101" s="65"/>
      <c r="C101" s="65"/>
      <c r="D101" s="65"/>
      <c r="E101" s="65"/>
      <c r="F101" s="65"/>
      <c r="G101" s="65"/>
      <c r="H101" s="65"/>
      <c r="I101" s="65"/>
      <c r="J101" s="42"/>
      <c r="K101" s="42">
        <v>52</v>
      </c>
      <c r="L101" s="71" t="s">
        <v>758</v>
      </c>
      <c r="M101" s="71"/>
      <c r="N101" s="71"/>
      <c r="O101" s="71"/>
    </row>
    <row r="102" spans="1:15" ht="25.5" x14ac:dyDescent="0.25">
      <c r="A102" s="75"/>
      <c r="B102" s="65"/>
      <c r="C102" s="65"/>
      <c r="D102" s="65"/>
      <c r="E102" s="65"/>
      <c r="F102" s="65"/>
      <c r="G102" s="65"/>
      <c r="H102" s="65"/>
      <c r="I102" s="65"/>
      <c r="J102" s="42"/>
      <c r="K102" s="42">
        <v>53</v>
      </c>
      <c r="L102" s="86" t="s">
        <v>760</v>
      </c>
      <c r="M102" s="65"/>
    </row>
    <row r="103" spans="1:15" ht="15.75" x14ac:dyDescent="0.25">
      <c r="A103" s="75"/>
      <c r="B103" s="65"/>
      <c r="C103" s="65"/>
      <c r="D103" s="65"/>
      <c r="E103" s="65"/>
      <c r="F103" s="65"/>
      <c r="G103" s="65"/>
      <c r="H103" s="65"/>
      <c r="I103" s="65"/>
      <c r="J103" s="42"/>
      <c r="K103" s="42">
        <v>54</v>
      </c>
      <c r="L103" s="76" t="s">
        <v>761</v>
      </c>
      <c r="M103" s="65"/>
    </row>
    <row r="104" spans="1:15" ht="15.75" x14ac:dyDescent="0.25">
      <c r="A104" s="75"/>
      <c r="B104" s="65"/>
      <c r="C104" s="65"/>
      <c r="D104" s="65"/>
      <c r="E104" s="65"/>
      <c r="F104" s="65"/>
      <c r="G104" s="65"/>
      <c r="H104" s="65"/>
      <c r="I104" s="65"/>
      <c r="J104" s="42"/>
      <c r="K104" s="42">
        <v>55</v>
      </c>
      <c r="L104" s="86" t="s">
        <v>764</v>
      </c>
      <c r="M104" s="65"/>
    </row>
    <row r="105" spans="1:15" ht="15.75" x14ac:dyDescent="0.25">
      <c r="A105" s="75"/>
      <c r="B105" s="65"/>
      <c r="C105" s="65"/>
      <c r="D105" s="65"/>
      <c r="E105" s="65"/>
      <c r="F105" s="65"/>
      <c r="G105" s="65"/>
      <c r="H105" s="65"/>
      <c r="I105" s="65"/>
      <c r="J105" s="42"/>
      <c r="K105" s="42">
        <v>56</v>
      </c>
      <c r="L105" s="86" t="s">
        <v>766</v>
      </c>
      <c r="M105" s="65"/>
    </row>
    <row r="106" spans="1:15" ht="15.75" x14ac:dyDescent="0.25">
      <c r="A106" s="75"/>
      <c r="B106" s="65"/>
      <c r="C106" s="65"/>
      <c r="D106" s="65"/>
      <c r="E106" s="65"/>
      <c r="F106" s="65"/>
      <c r="G106" s="65"/>
      <c r="H106" s="65"/>
      <c r="I106" s="65"/>
      <c r="J106" s="42"/>
      <c r="K106" s="42"/>
      <c r="L106" s="76"/>
      <c r="M106" s="65"/>
    </row>
    <row r="107" spans="1:15" ht="15.75" x14ac:dyDescent="0.25">
      <c r="A107" s="75"/>
      <c r="B107" s="65"/>
      <c r="C107" s="65"/>
      <c r="D107" s="65"/>
      <c r="E107" s="65"/>
      <c r="F107" s="65"/>
      <c r="G107" s="65"/>
      <c r="H107" s="65"/>
      <c r="I107" s="65"/>
      <c r="J107" s="42" t="s">
        <v>505</v>
      </c>
      <c r="K107" s="42">
        <v>1</v>
      </c>
      <c r="L107" s="76" t="s">
        <v>543</v>
      </c>
      <c r="M107" s="65"/>
    </row>
    <row r="108" spans="1:15" ht="15.75" x14ac:dyDescent="0.25">
      <c r="A108" s="75"/>
      <c r="B108" s="65"/>
      <c r="C108" s="65"/>
      <c r="D108" s="65"/>
      <c r="E108" s="65"/>
      <c r="F108" s="65"/>
      <c r="G108" s="65"/>
      <c r="H108" s="65"/>
      <c r="I108" s="65"/>
      <c r="J108" s="42"/>
      <c r="K108" s="42">
        <v>2</v>
      </c>
      <c r="L108" s="76" t="s">
        <v>587</v>
      </c>
      <c r="M108" s="65"/>
    </row>
    <row r="109" spans="1:15" ht="15.75" x14ac:dyDescent="0.25">
      <c r="A109" s="75"/>
      <c r="B109" s="65"/>
      <c r="C109" s="65"/>
      <c r="D109" s="65"/>
      <c r="E109" s="65"/>
      <c r="F109" s="65"/>
      <c r="G109" s="65"/>
      <c r="H109" s="65"/>
      <c r="I109" s="65"/>
      <c r="J109" s="42"/>
      <c r="K109" s="42">
        <v>3</v>
      </c>
      <c r="L109" s="76" t="s">
        <v>705</v>
      </c>
      <c r="M109" s="65"/>
    </row>
    <row r="110" spans="1:15" ht="15.75" x14ac:dyDescent="0.25">
      <c r="A110" s="75"/>
      <c r="B110" s="65"/>
      <c r="C110" s="65"/>
      <c r="D110" s="65"/>
      <c r="E110" s="65"/>
      <c r="F110" s="65"/>
      <c r="G110" s="65"/>
      <c r="H110" s="65"/>
      <c r="I110" s="65"/>
      <c r="J110" s="42"/>
      <c r="K110" s="42">
        <v>4</v>
      </c>
      <c r="L110" s="76" t="s">
        <v>548</v>
      </c>
      <c r="M110" s="65"/>
    </row>
    <row r="111" spans="1:15" ht="15.75" x14ac:dyDescent="0.25">
      <c r="A111" s="75"/>
      <c r="B111" s="65"/>
      <c r="C111" s="65"/>
      <c r="D111" s="65"/>
      <c r="E111" s="65"/>
      <c r="F111" s="65"/>
      <c r="G111" s="65"/>
      <c r="H111" s="65"/>
      <c r="I111" s="65"/>
      <c r="J111" s="42"/>
      <c r="K111" s="42">
        <v>5</v>
      </c>
      <c r="L111" s="114" t="s">
        <v>32</v>
      </c>
      <c r="M111" s="114"/>
      <c r="N111" s="114"/>
    </row>
    <row r="112" spans="1:15" ht="15.75" x14ac:dyDescent="0.25">
      <c r="A112" s="75"/>
      <c r="B112" s="65"/>
      <c r="C112" s="65"/>
      <c r="D112" s="65"/>
      <c r="E112" s="65"/>
      <c r="F112" s="65"/>
      <c r="G112" s="65"/>
      <c r="H112" s="65"/>
      <c r="I112" s="65"/>
      <c r="J112" s="42"/>
      <c r="K112" s="42">
        <v>6</v>
      </c>
      <c r="L112" s="114" t="s">
        <v>34</v>
      </c>
      <c r="M112" s="114"/>
      <c r="N112" s="114"/>
    </row>
    <row r="113" spans="1:15" ht="15.75" x14ac:dyDescent="0.25">
      <c r="A113" s="75"/>
      <c r="B113" s="65"/>
      <c r="C113" s="65"/>
      <c r="D113" s="65"/>
      <c r="E113" s="65"/>
      <c r="F113" s="65"/>
      <c r="G113" s="65"/>
      <c r="H113" s="65"/>
      <c r="I113" s="65"/>
      <c r="J113" s="42"/>
      <c r="K113" s="42">
        <v>7</v>
      </c>
      <c r="L113" s="114" t="s">
        <v>39</v>
      </c>
      <c r="M113" s="114"/>
      <c r="N113" s="114"/>
    </row>
    <row r="114" spans="1:15" ht="15.75" x14ac:dyDescent="0.25">
      <c r="A114" s="75"/>
      <c r="B114" s="65"/>
      <c r="C114" s="65"/>
      <c r="D114" s="65"/>
      <c r="E114" s="65"/>
      <c r="F114" s="65"/>
      <c r="G114" s="65"/>
      <c r="H114" s="65"/>
      <c r="I114" s="65"/>
      <c r="J114" s="42"/>
      <c r="K114" s="42">
        <v>8</v>
      </c>
      <c r="L114" s="114" t="s">
        <v>40</v>
      </c>
      <c r="M114" s="114"/>
      <c r="N114" s="114"/>
    </row>
    <row r="115" spans="1:15" ht="15.75" x14ac:dyDescent="0.25">
      <c r="A115" s="75"/>
      <c r="B115" s="65"/>
      <c r="C115" s="65"/>
      <c r="D115" s="65"/>
      <c r="E115" s="65"/>
      <c r="F115" s="65"/>
      <c r="G115" s="65"/>
      <c r="H115" s="65"/>
      <c r="I115" s="65"/>
      <c r="J115" s="42"/>
      <c r="K115" s="42">
        <v>9</v>
      </c>
      <c r="L115" s="114" t="s">
        <v>41</v>
      </c>
      <c r="M115" s="114"/>
      <c r="N115" s="114"/>
    </row>
    <row r="116" spans="1:15" ht="15.75" x14ac:dyDescent="0.25">
      <c r="A116" s="75"/>
      <c r="B116" s="65"/>
      <c r="C116" s="65"/>
      <c r="D116" s="65"/>
      <c r="E116" s="65"/>
      <c r="F116" s="65"/>
      <c r="G116" s="65"/>
      <c r="H116" s="65"/>
      <c r="I116" s="65"/>
      <c r="J116" s="42"/>
      <c r="K116" s="42">
        <v>10</v>
      </c>
      <c r="L116" s="114" t="s">
        <v>42</v>
      </c>
      <c r="M116" s="114"/>
      <c r="N116" s="114"/>
    </row>
    <row r="117" spans="1:15" ht="15.75" x14ac:dyDescent="0.25">
      <c r="A117" s="75"/>
      <c r="B117" s="65"/>
      <c r="C117" s="65"/>
      <c r="D117" s="65"/>
      <c r="E117" s="65"/>
      <c r="F117" s="65"/>
      <c r="G117" s="65"/>
      <c r="H117" s="65"/>
      <c r="I117" s="65"/>
      <c r="J117" s="42"/>
      <c r="K117" s="42">
        <v>11</v>
      </c>
      <c r="L117" s="71" t="s">
        <v>46</v>
      </c>
      <c r="M117" s="71"/>
      <c r="N117" s="71"/>
    </row>
    <row r="118" spans="1:15" ht="15.75" x14ac:dyDescent="0.25">
      <c r="A118" s="75"/>
      <c r="B118" s="65"/>
      <c r="C118" s="65"/>
      <c r="D118" s="65"/>
      <c r="E118" s="65"/>
      <c r="F118" s="65"/>
      <c r="G118" s="65"/>
      <c r="H118" s="65"/>
      <c r="I118" s="65"/>
      <c r="J118" s="42"/>
      <c r="K118" s="42">
        <v>12</v>
      </c>
      <c r="L118" s="114" t="s">
        <v>50</v>
      </c>
      <c r="M118" s="114"/>
      <c r="N118" s="114"/>
    </row>
    <row r="119" spans="1:15" ht="15.75" x14ac:dyDescent="0.25">
      <c r="A119" s="75"/>
      <c r="B119" s="65"/>
      <c r="C119" s="65"/>
      <c r="D119" s="65"/>
      <c r="E119" s="65"/>
      <c r="F119" s="65"/>
      <c r="G119" s="65"/>
      <c r="H119" s="65"/>
      <c r="I119" s="65"/>
      <c r="J119" s="42"/>
      <c r="K119" s="42">
        <v>13</v>
      </c>
      <c r="L119" s="114" t="s">
        <v>52</v>
      </c>
      <c r="M119" s="114"/>
      <c r="N119" s="114"/>
    </row>
    <row r="120" spans="1:15" ht="15.75" x14ac:dyDescent="0.25">
      <c r="A120" s="75"/>
      <c r="B120" s="65"/>
      <c r="C120" s="65"/>
      <c r="D120" s="65"/>
      <c r="E120" s="65"/>
      <c r="F120" s="65"/>
      <c r="G120" s="65"/>
      <c r="H120" s="65"/>
      <c r="I120" s="65"/>
      <c r="J120" s="42"/>
      <c r="K120" s="42">
        <v>14</v>
      </c>
      <c r="L120" s="71" t="s">
        <v>60</v>
      </c>
      <c r="M120" s="71"/>
      <c r="N120" s="71"/>
    </row>
    <row r="121" spans="1:15" ht="15.75" x14ac:dyDescent="0.25">
      <c r="A121" s="75"/>
      <c r="B121" s="65"/>
      <c r="C121" s="65"/>
      <c r="D121" s="65"/>
      <c r="E121" s="65"/>
      <c r="F121" s="65"/>
      <c r="G121" s="65"/>
      <c r="H121" s="65"/>
      <c r="I121" s="65"/>
      <c r="J121" s="42"/>
      <c r="K121" s="42">
        <v>15</v>
      </c>
      <c r="L121" s="114" t="s">
        <v>73</v>
      </c>
      <c r="M121" s="114"/>
      <c r="N121" s="114"/>
      <c r="O121" s="114"/>
    </row>
    <row r="122" spans="1:15" ht="15.75" x14ac:dyDescent="0.25">
      <c r="A122" s="75"/>
      <c r="B122" s="65"/>
      <c r="C122" s="65"/>
      <c r="D122" s="65"/>
      <c r="E122" s="65"/>
      <c r="F122" s="65"/>
      <c r="G122" s="65"/>
      <c r="H122" s="65"/>
      <c r="I122" s="65"/>
      <c r="J122" s="42"/>
      <c r="K122" s="42">
        <v>16</v>
      </c>
      <c r="L122" s="71" t="s">
        <v>430</v>
      </c>
      <c r="M122" s="71"/>
      <c r="N122" s="71"/>
    </row>
    <row r="123" spans="1:15" ht="15.75" x14ac:dyDescent="0.25">
      <c r="A123" s="75"/>
      <c r="B123" s="65"/>
      <c r="C123" s="65"/>
      <c r="D123" s="65"/>
      <c r="E123" s="65"/>
      <c r="F123" s="65"/>
      <c r="G123" s="65"/>
      <c r="H123" s="65"/>
      <c r="I123" s="65"/>
      <c r="J123" s="42"/>
      <c r="K123" s="42">
        <v>17</v>
      </c>
      <c r="L123" s="71" t="s">
        <v>86</v>
      </c>
      <c r="M123" s="71"/>
      <c r="N123" s="71"/>
    </row>
    <row r="124" spans="1:15" ht="15.75" x14ac:dyDescent="0.25">
      <c r="A124" s="75"/>
      <c r="B124" s="65"/>
      <c r="C124" s="65"/>
      <c r="D124" s="65"/>
      <c r="E124" s="65"/>
      <c r="F124" s="65"/>
      <c r="G124" s="65"/>
      <c r="H124" s="65"/>
      <c r="I124" s="65"/>
      <c r="J124" s="42"/>
      <c r="K124" s="42">
        <v>18</v>
      </c>
      <c r="L124" s="114" t="s">
        <v>88</v>
      </c>
      <c r="M124" s="114"/>
      <c r="N124" s="114"/>
      <c r="O124" s="114"/>
    </row>
    <row r="125" spans="1:15" ht="15.75" x14ac:dyDescent="0.25">
      <c r="A125" s="75"/>
      <c r="B125" s="65"/>
      <c r="C125" s="65"/>
      <c r="D125" s="65"/>
      <c r="E125" s="65"/>
      <c r="F125" s="65"/>
      <c r="G125" s="65"/>
      <c r="H125" s="65"/>
      <c r="I125" s="65"/>
      <c r="J125" s="42"/>
      <c r="K125" s="42">
        <v>19</v>
      </c>
      <c r="L125" s="117" t="s">
        <v>710</v>
      </c>
      <c r="M125" s="117"/>
      <c r="N125" s="117"/>
    </row>
    <row r="126" spans="1:15" ht="15.75" x14ac:dyDescent="0.25">
      <c r="A126" s="75"/>
      <c r="B126" s="65"/>
      <c r="C126" s="65"/>
      <c r="D126" s="65"/>
      <c r="E126" s="65"/>
      <c r="F126" s="65"/>
      <c r="G126" s="65"/>
      <c r="H126" s="65"/>
      <c r="I126" s="65"/>
      <c r="J126" s="42"/>
      <c r="K126" s="42">
        <v>20</v>
      </c>
      <c r="L126" s="72" t="s">
        <v>711</v>
      </c>
      <c r="M126" s="72"/>
      <c r="N126" s="72"/>
    </row>
    <row r="127" spans="1:15" ht="15.75" x14ac:dyDescent="0.25">
      <c r="A127" s="75"/>
      <c r="B127" s="65"/>
      <c r="C127" s="65"/>
      <c r="D127" s="65"/>
      <c r="E127" s="65"/>
      <c r="F127" s="65"/>
      <c r="G127" s="65"/>
      <c r="H127" s="65"/>
      <c r="I127" s="65"/>
      <c r="J127" s="42"/>
      <c r="K127" s="42">
        <v>21</v>
      </c>
      <c r="L127" s="72" t="s">
        <v>715</v>
      </c>
      <c r="M127" s="72"/>
      <c r="N127" s="72"/>
    </row>
    <row r="128" spans="1:15" ht="15.75" x14ac:dyDescent="0.25">
      <c r="A128" s="75"/>
      <c r="B128" s="65"/>
      <c r="C128" s="65"/>
      <c r="D128" s="65"/>
      <c r="E128" s="65"/>
      <c r="F128" s="65"/>
      <c r="G128" s="65"/>
      <c r="H128" s="65"/>
      <c r="I128" s="65"/>
      <c r="J128" s="42"/>
      <c r="K128" s="42">
        <v>22</v>
      </c>
      <c r="L128" s="72" t="s">
        <v>716</v>
      </c>
      <c r="M128" s="72"/>
      <c r="N128" s="72"/>
    </row>
    <row r="129" spans="1:15" ht="15.75" x14ac:dyDescent="0.25">
      <c r="A129" s="75"/>
      <c r="B129" s="65"/>
      <c r="C129" s="65"/>
      <c r="D129" s="65"/>
      <c r="E129" s="65"/>
      <c r="F129" s="65"/>
      <c r="G129" s="65"/>
      <c r="H129" s="65"/>
      <c r="I129" s="65"/>
      <c r="J129" s="42"/>
      <c r="K129" s="42">
        <v>23</v>
      </c>
      <c r="L129" s="72" t="s">
        <v>718</v>
      </c>
      <c r="M129" s="72"/>
      <c r="N129" s="72"/>
    </row>
    <row r="130" spans="1:15" ht="15.75" x14ac:dyDescent="0.25">
      <c r="A130" s="75"/>
      <c r="B130" s="65"/>
      <c r="C130" s="65"/>
      <c r="D130" s="65"/>
      <c r="E130" s="65"/>
      <c r="F130" s="65"/>
      <c r="G130" s="65"/>
      <c r="H130" s="65"/>
      <c r="I130" s="65"/>
      <c r="J130" s="42"/>
      <c r="K130" s="42">
        <v>24</v>
      </c>
      <c r="L130" s="72" t="s">
        <v>719</v>
      </c>
      <c r="M130" s="72"/>
      <c r="N130" s="72"/>
    </row>
    <row r="131" spans="1:15" ht="30" x14ac:dyDescent="0.25">
      <c r="A131" s="75"/>
      <c r="B131" s="65"/>
      <c r="C131" s="65"/>
      <c r="D131" s="65"/>
      <c r="E131" s="65"/>
      <c r="F131" s="65"/>
      <c r="G131" s="65"/>
      <c r="H131" s="65"/>
      <c r="I131" s="65"/>
      <c r="J131" s="42"/>
      <c r="K131" s="42">
        <v>25</v>
      </c>
      <c r="L131" s="72" t="s">
        <v>723</v>
      </c>
      <c r="M131" s="72"/>
      <c r="N131" s="72"/>
    </row>
    <row r="132" spans="1:15" ht="15.75" x14ac:dyDescent="0.25">
      <c r="A132" s="75"/>
      <c r="B132" s="65"/>
      <c r="C132" s="65"/>
      <c r="D132" s="65"/>
      <c r="E132" s="65"/>
      <c r="F132" s="65"/>
      <c r="G132" s="65"/>
      <c r="H132" s="65"/>
      <c r="I132" s="65"/>
      <c r="J132" s="42"/>
      <c r="K132" s="42">
        <v>26</v>
      </c>
      <c r="L132" s="72" t="s">
        <v>486</v>
      </c>
      <c r="M132" s="72"/>
      <c r="N132" s="72"/>
    </row>
    <row r="133" spans="1:15" ht="15.75" x14ac:dyDescent="0.25">
      <c r="A133" s="75"/>
      <c r="B133" s="65"/>
      <c r="C133" s="65"/>
      <c r="D133" s="65"/>
      <c r="E133" s="65"/>
      <c r="F133" s="65"/>
      <c r="G133" s="65"/>
      <c r="H133" s="65"/>
      <c r="I133" s="65"/>
      <c r="J133" s="42"/>
      <c r="K133" s="42">
        <v>27</v>
      </c>
      <c r="L133" s="72" t="s">
        <v>274</v>
      </c>
      <c r="M133" s="72"/>
      <c r="N133" s="72"/>
    </row>
    <row r="134" spans="1:15" ht="15.75" x14ac:dyDescent="0.25">
      <c r="A134" s="75"/>
      <c r="B134" s="65"/>
      <c r="C134" s="65"/>
      <c r="D134" s="65"/>
      <c r="E134" s="65"/>
      <c r="F134" s="65"/>
      <c r="G134" s="65"/>
      <c r="H134" s="65"/>
      <c r="I134" s="65"/>
      <c r="J134" s="42"/>
      <c r="K134" s="42">
        <v>28</v>
      </c>
      <c r="L134" s="114" t="s">
        <v>284</v>
      </c>
      <c r="M134" s="114"/>
      <c r="N134" s="114"/>
    </row>
    <row r="135" spans="1:15" ht="15.75" x14ac:dyDescent="0.25">
      <c r="A135" s="75"/>
      <c r="B135" s="65"/>
      <c r="C135" s="65"/>
      <c r="D135" s="65"/>
      <c r="E135" s="65"/>
      <c r="F135" s="65"/>
      <c r="G135" s="65"/>
      <c r="H135" s="65"/>
      <c r="I135" s="65"/>
      <c r="J135" s="42"/>
      <c r="K135" s="42">
        <v>29</v>
      </c>
      <c r="L135" s="114" t="s">
        <v>285</v>
      </c>
      <c r="M135" s="114"/>
      <c r="N135" s="114"/>
    </row>
    <row r="136" spans="1:15" ht="15.75" x14ac:dyDescent="0.25">
      <c r="A136" s="75"/>
      <c r="B136" s="65"/>
      <c r="C136" s="65"/>
      <c r="D136" s="65"/>
      <c r="E136" s="65"/>
      <c r="F136" s="65"/>
      <c r="G136" s="65"/>
      <c r="H136" s="65"/>
      <c r="I136" s="65"/>
      <c r="J136" s="42"/>
      <c r="K136" s="42">
        <v>30</v>
      </c>
      <c r="L136" s="72" t="s">
        <v>291</v>
      </c>
      <c r="M136" s="72"/>
      <c r="N136" s="72"/>
    </row>
    <row r="137" spans="1:15" ht="15.75" x14ac:dyDescent="0.25">
      <c r="A137" s="75"/>
      <c r="B137" s="65"/>
      <c r="C137" s="65"/>
      <c r="D137" s="65"/>
      <c r="E137" s="65"/>
      <c r="F137" s="65"/>
      <c r="G137" s="65"/>
      <c r="H137" s="65"/>
      <c r="I137" s="65"/>
      <c r="J137" s="42"/>
      <c r="K137" s="42">
        <v>31</v>
      </c>
      <c r="L137" s="72" t="s">
        <v>297</v>
      </c>
      <c r="M137" s="72"/>
      <c r="N137" s="72"/>
    </row>
    <row r="138" spans="1:15" ht="15.75" x14ac:dyDescent="0.25">
      <c r="A138" s="75"/>
      <c r="B138" s="65"/>
      <c r="C138" s="65"/>
      <c r="D138" s="65"/>
      <c r="E138" s="65"/>
      <c r="F138" s="65"/>
      <c r="G138" s="65"/>
      <c r="H138" s="65"/>
      <c r="I138" s="65"/>
      <c r="J138" s="42"/>
      <c r="K138" s="42">
        <v>32</v>
      </c>
      <c r="L138" s="72" t="s">
        <v>301</v>
      </c>
      <c r="M138" s="72"/>
      <c r="N138" s="72"/>
    </row>
    <row r="139" spans="1:15" ht="15.75" x14ac:dyDescent="0.25">
      <c r="A139" s="75"/>
      <c r="B139" s="65"/>
      <c r="C139" s="65"/>
      <c r="D139" s="65"/>
      <c r="E139" s="65"/>
      <c r="F139" s="65"/>
      <c r="G139" s="65"/>
      <c r="H139" s="65"/>
      <c r="I139" s="65"/>
      <c r="J139" s="42"/>
      <c r="K139" s="42">
        <v>33</v>
      </c>
      <c r="L139" s="72" t="s">
        <v>312</v>
      </c>
      <c r="M139" s="72"/>
      <c r="N139" s="72"/>
    </row>
    <row r="140" spans="1:15" ht="15.75" x14ac:dyDescent="0.25">
      <c r="A140" s="75"/>
      <c r="B140" s="65"/>
      <c r="C140" s="65"/>
      <c r="D140" s="65"/>
      <c r="E140" s="65"/>
      <c r="F140" s="65"/>
      <c r="G140" s="65"/>
      <c r="H140" s="65"/>
      <c r="I140" s="65"/>
      <c r="J140" s="42"/>
      <c r="K140" s="42">
        <v>34</v>
      </c>
      <c r="L140" s="114" t="s">
        <v>315</v>
      </c>
      <c r="M140" s="114"/>
      <c r="N140" s="114"/>
      <c r="O140" s="114"/>
    </row>
    <row r="141" spans="1:15" ht="15.75" x14ac:dyDescent="0.25">
      <c r="A141" s="75"/>
      <c r="B141" s="65"/>
      <c r="C141" s="65"/>
      <c r="D141" s="65"/>
      <c r="E141" s="65"/>
      <c r="F141" s="65"/>
      <c r="G141" s="65"/>
      <c r="H141" s="65"/>
      <c r="I141" s="65"/>
      <c r="J141" s="42"/>
      <c r="K141" s="42">
        <v>35</v>
      </c>
      <c r="L141" s="72" t="s">
        <v>321</v>
      </c>
      <c r="M141" s="72"/>
      <c r="N141" s="72"/>
    </row>
    <row r="142" spans="1:15" ht="15.75" x14ac:dyDescent="0.25">
      <c r="A142" s="75"/>
      <c r="B142" s="65"/>
      <c r="C142" s="65"/>
      <c r="D142" s="65"/>
      <c r="E142" s="65"/>
      <c r="F142" s="65"/>
      <c r="G142" s="65"/>
      <c r="H142" s="65"/>
      <c r="I142" s="65"/>
      <c r="J142" s="42"/>
      <c r="K142" s="42">
        <v>36</v>
      </c>
      <c r="L142" s="114" t="s">
        <v>727</v>
      </c>
      <c r="M142" s="114"/>
      <c r="N142" s="114"/>
      <c r="O142" s="114"/>
    </row>
    <row r="143" spans="1:15" ht="15.75" x14ac:dyDescent="0.25">
      <c r="A143" s="75"/>
      <c r="B143" s="65"/>
      <c r="C143" s="65"/>
      <c r="D143" s="65"/>
      <c r="E143" s="65"/>
      <c r="F143" s="65"/>
      <c r="G143" s="65"/>
      <c r="H143" s="65"/>
      <c r="I143" s="65"/>
      <c r="J143" s="42"/>
      <c r="K143" s="42">
        <v>37</v>
      </c>
      <c r="L143" s="114" t="s">
        <v>728</v>
      </c>
      <c r="M143" s="114"/>
      <c r="N143" s="114"/>
      <c r="O143" s="114"/>
    </row>
    <row r="144" spans="1:15" ht="15.75" x14ac:dyDescent="0.25">
      <c r="A144" s="75"/>
      <c r="B144" s="65"/>
      <c r="C144" s="65"/>
      <c r="D144" s="65"/>
      <c r="E144" s="65"/>
      <c r="F144" s="65"/>
      <c r="G144" s="65"/>
      <c r="H144" s="65"/>
      <c r="I144" s="65"/>
      <c r="J144" s="42"/>
      <c r="K144" s="42">
        <v>38</v>
      </c>
      <c r="L144" s="71" t="s">
        <v>733</v>
      </c>
      <c r="M144" s="71"/>
      <c r="N144" s="71"/>
      <c r="O144" s="71"/>
    </row>
    <row r="145" spans="1:15" ht="15.75" x14ac:dyDescent="0.25">
      <c r="A145" s="75"/>
      <c r="B145" s="65"/>
      <c r="C145" s="65"/>
      <c r="D145" s="65"/>
      <c r="E145" s="65"/>
      <c r="F145" s="65"/>
      <c r="G145" s="65"/>
      <c r="H145" s="65"/>
      <c r="I145" s="65"/>
      <c r="J145" s="42"/>
      <c r="K145" s="42">
        <v>39</v>
      </c>
      <c r="L145" s="71" t="s">
        <v>737</v>
      </c>
      <c r="M145" s="71"/>
      <c r="N145" s="71"/>
      <c r="O145" s="71"/>
    </row>
    <row r="146" spans="1:15" ht="15.75" x14ac:dyDescent="0.25">
      <c r="A146" s="75"/>
      <c r="B146" s="65"/>
      <c r="C146" s="65"/>
      <c r="D146" s="65"/>
      <c r="E146" s="65"/>
      <c r="F146" s="65"/>
      <c r="G146" s="65"/>
      <c r="H146" s="65"/>
      <c r="I146" s="65"/>
      <c r="J146" s="42"/>
      <c r="K146" s="42">
        <v>40</v>
      </c>
      <c r="L146" s="71" t="s">
        <v>738</v>
      </c>
      <c r="M146" s="71"/>
      <c r="N146" s="71"/>
      <c r="O146" s="71"/>
    </row>
    <row r="147" spans="1:15" ht="15.75" x14ac:dyDescent="0.25">
      <c r="A147" s="75"/>
      <c r="B147" s="65"/>
      <c r="C147" s="65"/>
      <c r="D147" s="65"/>
      <c r="E147" s="65"/>
      <c r="F147" s="65"/>
      <c r="G147" s="65"/>
      <c r="H147" s="65"/>
      <c r="I147" s="65"/>
      <c r="J147" s="42"/>
      <c r="K147" s="42">
        <v>41</v>
      </c>
      <c r="L147" s="71" t="s">
        <v>741</v>
      </c>
      <c r="M147" s="71"/>
      <c r="N147" s="71"/>
      <c r="O147" s="71"/>
    </row>
    <row r="148" spans="1:15" ht="15.75" x14ac:dyDescent="0.25">
      <c r="A148" s="75"/>
      <c r="B148" s="65"/>
      <c r="C148" s="65"/>
      <c r="D148" s="65"/>
      <c r="E148" s="65"/>
      <c r="F148" s="65"/>
      <c r="G148" s="65"/>
      <c r="H148" s="65"/>
      <c r="I148" s="65"/>
      <c r="J148" s="42"/>
      <c r="K148" s="42">
        <v>42</v>
      </c>
      <c r="L148" s="71" t="s">
        <v>742</v>
      </c>
      <c r="M148" s="71"/>
      <c r="N148" s="71"/>
      <c r="O148" s="71"/>
    </row>
    <row r="149" spans="1:15" ht="15.75" x14ac:dyDescent="0.25">
      <c r="A149" s="75"/>
      <c r="B149" s="65"/>
      <c r="C149" s="65"/>
      <c r="D149" s="65"/>
      <c r="E149" s="65"/>
      <c r="F149" s="65"/>
      <c r="G149" s="65"/>
      <c r="H149" s="65"/>
      <c r="I149" s="65"/>
      <c r="J149" s="42"/>
      <c r="K149" s="42">
        <v>43</v>
      </c>
      <c r="L149" s="71" t="s">
        <v>745</v>
      </c>
      <c r="M149" s="71"/>
      <c r="N149" s="71"/>
      <c r="O149" s="71"/>
    </row>
    <row r="150" spans="1:15" ht="15.75" x14ac:dyDescent="0.25">
      <c r="A150" s="75"/>
      <c r="B150" s="65"/>
      <c r="C150" s="65"/>
      <c r="D150" s="65"/>
      <c r="E150" s="65"/>
      <c r="F150" s="65"/>
      <c r="G150" s="65"/>
      <c r="H150" s="65"/>
      <c r="I150" s="65"/>
      <c r="J150" s="42"/>
      <c r="K150" s="42">
        <v>44</v>
      </c>
      <c r="L150" s="114" t="s">
        <v>748</v>
      </c>
      <c r="M150" s="114"/>
      <c r="N150" s="114"/>
      <c r="O150" s="114"/>
    </row>
    <row r="151" spans="1:15" ht="15.75" x14ac:dyDescent="0.25">
      <c r="A151" s="75"/>
      <c r="B151" s="65"/>
      <c r="C151" s="65"/>
      <c r="D151" s="65"/>
      <c r="E151" s="65"/>
      <c r="F151" s="65"/>
      <c r="G151" s="65"/>
      <c r="H151" s="65"/>
      <c r="I151" s="65"/>
      <c r="J151" s="42"/>
      <c r="K151" s="42">
        <v>45</v>
      </c>
      <c r="L151" s="71" t="s">
        <v>390</v>
      </c>
      <c r="M151" s="71"/>
      <c r="N151" s="71"/>
      <c r="O151" s="71"/>
    </row>
    <row r="152" spans="1:15" ht="30" x14ac:dyDescent="0.25">
      <c r="A152" s="75"/>
      <c r="B152" s="65"/>
      <c r="C152" s="65"/>
      <c r="D152" s="65"/>
      <c r="E152" s="65"/>
      <c r="F152" s="65"/>
      <c r="G152" s="65"/>
      <c r="H152" s="65"/>
      <c r="I152" s="65"/>
      <c r="J152" s="42"/>
      <c r="K152" s="42">
        <v>46</v>
      </c>
      <c r="L152" s="71" t="s">
        <v>749</v>
      </c>
      <c r="M152" s="71"/>
      <c r="N152" s="71"/>
      <c r="O152" s="71"/>
    </row>
    <row r="153" spans="1:15" ht="15.75" x14ac:dyDescent="0.25">
      <c r="A153" s="75"/>
      <c r="B153" s="65"/>
      <c r="C153" s="65"/>
      <c r="D153" s="65"/>
      <c r="E153" s="65"/>
      <c r="F153" s="65"/>
      <c r="G153" s="65"/>
      <c r="H153" s="65"/>
      <c r="I153" s="65"/>
      <c r="J153" s="42"/>
      <c r="K153" s="42">
        <v>47</v>
      </c>
      <c r="L153" s="71" t="s">
        <v>753</v>
      </c>
      <c r="M153" s="71"/>
      <c r="N153" s="71"/>
      <c r="O153" s="71"/>
    </row>
    <row r="154" spans="1:15" ht="15.75" x14ac:dyDescent="0.25">
      <c r="A154" s="75"/>
      <c r="B154" s="65"/>
      <c r="C154" s="65"/>
      <c r="D154" s="65"/>
      <c r="E154" s="65"/>
      <c r="F154" s="65"/>
      <c r="G154" s="65"/>
      <c r="H154" s="65"/>
      <c r="I154" s="65"/>
      <c r="J154" s="42"/>
      <c r="K154" s="42">
        <v>48</v>
      </c>
      <c r="L154" s="71" t="s">
        <v>412</v>
      </c>
      <c r="M154" s="71"/>
      <c r="N154" s="71"/>
      <c r="O154" s="71"/>
    </row>
    <row r="155" spans="1:15" ht="15.75" x14ac:dyDescent="0.25">
      <c r="A155" s="75"/>
      <c r="B155" s="65"/>
      <c r="C155" s="65"/>
      <c r="D155" s="65"/>
      <c r="E155" s="65"/>
      <c r="F155" s="65"/>
      <c r="G155" s="65"/>
      <c r="H155" s="65"/>
      <c r="I155" s="65"/>
      <c r="J155" s="42"/>
      <c r="K155" s="42">
        <v>49</v>
      </c>
      <c r="L155" s="71" t="s">
        <v>418</v>
      </c>
      <c r="M155" s="71"/>
      <c r="N155" s="71"/>
      <c r="O155" s="71"/>
    </row>
    <row r="156" spans="1:15" ht="15.75" x14ac:dyDescent="0.25">
      <c r="A156" s="75"/>
      <c r="B156" s="65"/>
      <c r="C156" s="65"/>
      <c r="D156" s="65"/>
      <c r="E156" s="65"/>
      <c r="F156" s="65"/>
      <c r="G156" s="65"/>
      <c r="H156" s="65"/>
      <c r="I156" s="65"/>
      <c r="J156" s="42"/>
      <c r="K156" s="42">
        <v>50</v>
      </c>
      <c r="L156" s="71" t="s">
        <v>421</v>
      </c>
      <c r="M156" s="71"/>
      <c r="N156" s="71"/>
      <c r="O156" s="71"/>
    </row>
    <row r="157" spans="1:15" ht="15.75" x14ac:dyDescent="0.25">
      <c r="A157" s="75"/>
      <c r="B157" s="65"/>
      <c r="C157" s="65"/>
      <c r="D157" s="65"/>
      <c r="E157" s="65"/>
      <c r="F157" s="65"/>
      <c r="G157" s="65"/>
      <c r="H157" s="65"/>
      <c r="I157" s="65"/>
      <c r="J157" s="42"/>
      <c r="K157" s="42">
        <v>51</v>
      </c>
      <c r="L157" s="71" t="s">
        <v>423</v>
      </c>
      <c r="M157" s="71"/>
      <c r="N157" s="71"/>
      <c r="O157" s="71"/>
    </row>
    <row r="158" spans="1:15" ht="25.5" x14ac:dyDescent="0.25">
      <c r="A158" s="75"/>
      <c r="B158" s="65"/>
      <c r="C158" s="65"/>
      <c r="D158" s="65"/>
      <c r="E158" s="65"/>
      <c r="F158" s="65"/>
      <c r="G158" s="65"/>
      <c r="H158" s="65"/>
      <c r="I158" s="65"/>
      <c r="J158" s="42"/>
      <c r="K158" s="42">
        <v>52</v>
      </c>
      <c r="L158" s="86" t="s">
        <v>756</v>
      </c>
      <c r="M158" s="71"/>
      <c r="N158" s="71"/>
      <c r="O158" s="71"/>
    </row>
    <row r="159" spans="1:15" ht="30" x14ac:dyDescent="0.25">
      <c r="A159" s="75"/>
      <c r="B159" s="65"/>
      <c r="C159" s="65"/>
      <c r="D159" s="65"/>
      <c r="E159" s="65"/>
      <c r="F159" s="65"/>
      <c r="G159" s="65"/>
      <c r="H159" s="65"/>
      <c r="I159" s="65"/>
      <c r="J159" s="42"/>
      <c r="K159" s="42">
        <v>53</v>
      </c>
      <c r="L159" s="71" t="s">
        <v>757</v>
      </c>
      <c r="M159" s="71"/>
      <c r="N159" s="71"/>
      <c r="O159" s="71"/>
    </row>
    <row r="160" spans="1:15" ht="15.75" x14ac:dyDescent="0.25">
      <c r="A160" s="75"/>
      <c r="B160" s="65"/>
      <c r="C160" s="65"/>
      <c r="D160" s="65"/>
      <c r="E160" s="65"/>
      <c r="F160" s="65"/>
      <c r="G160" s="65"/>
      <c r="H160" s="65"/>
      <c r="I160" s="65"/>
      <c r="J160" s="42"/>
      <c r="K160" s="42">
        <v>54</v>
      </c>
      <c r="L160" s="76" t="s">
        <v>762</v>
      </c>
      <c r="M160" s="71"/>
      <c r="N160" s="71"/>
      <c r="O160" s="71"/>
    </row>
    <row r="161" spans="1:15" ht="15.75" x14ac:dyDescent="0.25">
      <c r="A161" s="75"/>
      <c r="B161" s="65"/>
      <c r="C161" s="65"/>
      <c r="D161" s="65"/>
      <c r="E161" s="65"/>
      <c r="F161" s="65"/>
      <c r="G161" s="65"/>
      <c r="H161" s="65"/>
      <c r="I161" s="65"/>
      <c r="J161" s="42"/>
      <c r="K161" s="42">
        <v>55</v>
      </c>
      <c r="L161" s="86" t="s">
        <v>764</v>
      </c>
      <c r="M161" s="71"/>
      <c r="N161" s="71"/>
      <c r="O161" s="71"/>
    </row>
    <row r="162" spans="1:15" ht="15.75" x14ac:dyDescent="0.25">
      <c r="A162" s="75"/>
      <c r="B162" s="65"/>
      <c r="C162" s="65"/>
      <c r="D162" s="65"/>
      <c r="E162" s="65"/>
      <c r="F162" s="65"/>
      <c r="G162" s="65"/>
      <c r="H162" s="65"/>
      <c r="I162" s="65"/>
      <c r="J162" s="42"/>
      <c r="K162" s="42">
        <v>56</v>
      </c>
      <c r="L162" s="86" t="s">
        <v>766</v>
      </c>
      <c r="M162" s="71"/>
      <c r="N162" s="71"/>
      <c r="O162" s="71"/>
    </row>
    <row r="163" spans="1:15" ht="15.75" x14ac:dyDescent="0.25">
      <c r="A163" s="75"/>
      <c r="B163" s="65"/>
      <c r="C163" s="65"/>
      <c r="D163" s="65"/>
      <c r="E163" s="65"/>
      <c r="F163" s="65"/>
      <c r="G163" s="65"/>
      <c r="H163" s="65"/>
      <c r="I163" s="65"/>
      <c r="J163" s="42"/>
      <c r="K163" s="42"/>
      <c r="L163" s="71"/>
      <c r="M163" s="71"/>
      <c r="N163" s="71"/>
      <c r="O163" s="71"/>
    </row>
    <row r="164" spans="1:15" ht="15.75" x14ac:dyDescent="0.25">
      <c r="A164" s="75"/>
      <c r="B164" s="65"/>
      <c r="C164" s="65"/>
      <c r="D164" s="65"/>
      <c r="E164" s="65"/>
      <c r="F164" s="65"/>
      <c r="G164" s="65"/>
      <c r="H164" s="65"/>
      <c r="I164" s="65"/>
      <c r="J164" s="42" t="s">
        <v>510</v>
      </c>
      <c r="K164" s="42">
        <v>1</v>
      </c>
      <c r="L164" s="76" t="s">
        <v>667</v>
      </c>
      <c r="M164" s="65"/>
      <c r="N164" s="65"/>
      <c r="O164" s="65"/>
    </row>
    <row r="165" spans="1:15" ht="15.75" x14ac:dyDescent="0.25">
      <c r="A165" s="75"/>
      <c r="B165" s="65"/>
      <c r="C165" s="65"/>
      <c r="D165" s="65"/>
      <c r="E165" s="65"/>
      <c r="F165" s="65"/>
      <c r="G165" s="65"/>
      <c r="H165" s="65"/>
      <c r="I165" s="65"/>
      <c r="J165" s="42"/>
      <c r="K165" s="42">
        <v>2</v>
      </c>
      <c r="L165" s="76" t="s">
        <v>84</v>
      </c>
      <c r="M165" s="65"/>
      <c r="N165" s="65"/>
      <c r="O165" s="65"/>
    </row>
    <row r="166" spans="1:15" ht="15.75" x14ac:dyDescent="0.25">
      <c r="A166" s="75"/>
      <c r="B166" s="65"/>
      <c r="C166" s="65"/>
      <c r="D166" s="65"/>
      <c r="E166" s="65"/>
      <c r="F166" s="65"/>
      <c r="G166" s="65"/>
      <c r="H166" s="65"/>
      <c r="I166" s="65"/>
      <c r="J166" s="42"/>
      <c r="K166" s="42">
        <v>3</v>
      </c>
      <c r="L166" s="76" t="s">
        <v>675</v>
      </c>
      <c r="M166" s="65"/>
      <c r="N166" s="65"/>
      <c r="O166" s="65"/>
    </row>
    <row r="167" spans="1:15" ht="15.75" x14ac:dyDescent="0.25">
      <c r="A167" s="75"/>
      <c r="B167" s="65"/>
      <c r="C167" s="65"/>
      <c r="D167" s="65"/>
      <c r="E167" s="65"/>
      <c r="F167" s="65"/>
      <c r="G167" s="65"/>
      <c r="H167" s="65"/>
      <c r="I167" s="65"/>
      <c r="J167" s="42"/>
      <c r="K167" s="42">
        <v>4</v>
      </c>
      <c r="L167" s="76" t="s">
        <v>208</v>
      </c>
      <c r="M167" s="65"/>
      <c r="N167" s="65"/>
      <c r="O167" s="65"/>
    </row>
    <row r="168" spans="1:15" ht="15.75" x14ac:dyDescent="0.25">
      <c r="A168" s="75"/>
      <c r="B168" s="65"/>
      <c r="C168" s="65"/>
      <c r="D168" s="65"/>
      <c r="E168" s="65"/>
      <c r="F168" s="65"/>
      <c r="G168" s="65"/>
      <c r="H168" s="65"/>
      <c r="I168" s="65"/>
      <c r="J168" s="42"/>
      <c r="K168" s="42">
        <v>5</v>
      </c>
      <c r="L168" s="76" t="s">
        <v>684</v>
      </c>
      <c r="M168" s="65"/>
      <c r="N168" s="65"/>
      <c r="O168" s="65"/>
    </row>
    <row r="169" spans="1:15" ht="15.75" x14ac:dyDescent="0.25">
      <c r="A169" s="75"/>
      <c r="B169" s="65"/>
      <c r="C169" s="65"/>
      <c r="D169" s="65"/>
      <c r="E169" s="65"/>
      <c r="F169" s="65"/>
      <c r="G169" s="65"/>
      <c r="H169" s="65"/>
      <c r="I169" s="65"/>
      <c r="J169" s="42"/>
      <c r="K169" s="42">
        <v>6</v>
      </c>
      <c r="L169" s="76" t="s">
        <v>689</v>
      </c>
      <c r="M169" s="65"/>
      <c r="N169" s="65"/>
      <c r="O169" s="65"/>
    </row>
    <row r="170" spans="1:15" ht="15.75" x14ac:dyDescent="0.25">
      <c r="A170" s="75"/>
      <c r="B170" s="65"/>
      <c r="C170" s="65"/>
      <c r="D170" s="65"/>
      <c r="E170" s="65"/>
      <c r="F170" s="65"/>
      <c r="G170" s="65"/>
      <c r="H170" s="65"/>
      <c r="I170" s="65"/>
      <c r="J170" s="42"/>
      <c r="K170" s="42">
        <v>7</v>
      </c>
      <c r="L170" s="76" t="s">
        <v>690</v>
      </c>
      <c r="M170" s="65"/>
      <c r="N170" s="65"/>
      <c r="O170" s="65"/>
    </row>
    <row r="171" spans="1:15" ht="15.75" x14ac:dyDescent="0.25">
      <c r="A171" s="75"/>
      <c r="B171" s="65"/>
      <c r="C171" s="65"/>
      <c r="D171" s="65"/>
      <c r="E171" s="65"/>
      <c r="F171" s="65"/>
      <c r="G171" s="65"/>
      <c r="H171" s="65"/>
      <c r="I171" s="65"/>
      <c r="J171" s="42"/>
      <c r="K171" s="42">
        <v>8</v>
      </c>
      <c r="L171" s="76" t="s">
        <v>696</v>
      </c>
      <c r="M171" s="65"/>
      <c r="N171" s="65"/>
      <c r="O171" s="65"/>
    </row>
    <row r="172" spans="1:15" ht="15.75" x14ac:dyDescent="0.25">
      <c r="A172" s="75"/>
      <c r="B172" s="65"/>
      <c r="C172" s="65"/>
      <c r="D172" s="65"/>
      <c r="E172" s="65"/>
      <c r="F172" s="65"/>
      <c r="G172" s="65"/>
      <c r="H172" s="65"/>
      <c r="I172" s="65"/>
      <c r="J172" s="42"/>
      <c r="K172" s="42">
        <v>9</v>
      </c>
      <c r="L172" s="76" t="s">
        <v>697</v>
      </c>
      <c r="M172" s="65"/>
      <c r="N172" s="65"/>
      <c r="O172" s="65"/>
    </row>
    <row r="173" spans="1:15" ht="15.75" x14ac:dyDescent="0.25">
      <c r="A173" s="75"/>
      <c r="B173" s="65"/>
      <c r="C173" s="65"/>
      <c r="D173" s="65"/>
      <c r="E173" s="65"/>
      <c r="F173" s="65"/>
      <c r="G173" s="65"/>
      <c r="H173" s="65"/>
      <c r="I173" s="65"/>
      <c r="J173" s="42"/>
      <c r="K173" s="42">
        <v>10</v>
      </c>
      <c r="L173" s="76" t="s">
        <v>563</v>
      </c>
      <c r="M173" s="65"/>
      <c r="N173" s="65"/>
      <c r="O173" s="65"/>
    </row>
    <row r="174" spans="1:15" ht="15.75" x14ac:dyDescent="0.25">
      <c r="A174" s="75"/>
      <c r="B174" s="65"/>
      <c r="C174" s="65"/>
      <c r="D174" s="65"/>
      <c r="E174" s="65"/>
      <c r="F174" s="65"/>
      <c r="G174" s="65"/>
      <c r="H174" s="65"/>
      <c r="I174" s="65"/>
      <c r="J174" s="42"/>
      <c r="K174" s="42">
        <v>11</v>
      </c>
      <c r="L174" s="80" t="s">
        <v>373</v>
      </c>
      <c r="M174" s="80"/>
      <c r="N174" s="80"/>
      <c r="O174" s="80"/>
    </row>
    <row r="175" spans="1:15" ht="15.75" x14ac:dyDescent="0.25">
      <c r="A175" s="75"/>
      <c r="B175" s="65"/>
      <c r="C175" s="65"/>
      <c r="D175" s="65"/>
      <c r="E175" s="65"/>
      <c r="F175" s="65"/>
      <c r="G175" s="65"/>
      <c r="H175" s="65"/>
      <c r="I175" s="65"/>
      <c r="J175" s="42"/>
      <c r="K175" s="42">
        <v>12</v>
      </c>
      <c r="L175" s="81" t="s">
        <v>381</v>
      </c>
      <c r="M175" s="81"/>
      <c r="N175" s="81"/>
      <c r="O175" s="81"/>
    </row>
    <row r="176" spans="1:15" ht="15.75" x14ac:dyDescent="0.25">
      <c r="A176" s="75"/>
      <c r="B176" s="65"/>
      <c r="C176" s="65"/>
      <c r="D176" s="65"/>
      <c r="E176" s="65"/>
      <c r="F176" s="65"/>
      <c r="G176" s="65"/>
      <c r="H176" s="65"/>
      <c r="I176" s="65"/>
      <c r="J176" s="42"/>
      <c r="K176" s="42">
        <v>13</v>
      </c>
      <c r="L176" s="81" t="s">
        <v>384</v>
      </c>
      <c r="M176" s="81"/>
      <c r="N176" s="81"/>
      <c r="O176" s="81"/>
    </row>
    <row r="177" spans="1:15" ht="15.75" x14ac:dyDescent="0.25">
      <c r="A177" s="75"/>
      <c r="B177" s="65"/>
      <c r="C177" s="65"/>
      <c r="D177" s="65"/>
      <c r="E177" s="65"/>
      <c r="F177" s="65"/>
      <c r="G177" s="65"/>
      <c r="H177" s="65"/>
      <c r="I177" s="65"/>
      <c r="J177" s="42"/>
      <c r="K177" s="42">
        <v>14</v>
      </c>
      <c r="L177" s="81" t="s">
        <v>567</v>
      </c>
      <c r="M177" s="81"/>
      <c r="N177" s="81"/>
      <c r="O177" s="81"/>
    </row>
    <row r="178" spans="1:15" ht="15.75" x14ac:dyDescent="0.25">
      <c r="A178" s="75"/>
      <c r="B178" s="65"/>
      <c r="C178" s="65"/>
      <c r="D178" s="65"/>
      <c r="E178" s="65"/>
      <c r="F178" s="65"/>
      <c r="G178" s="65"/>
      <c r="H178" s="65"/>
      <c r="I178" s="65"/>
      <c r="J178" s="42"/>
      <c r="K178" s="42">
        <v>15</v>
      </c>
      <c r="L178" s="81" t="s">
        <v>569</v>
      </c>
      <c r="M178" s="81"/>
      <c r="N178" s="81"/>
      <c r="O178" s="81"/>
    </row>
    <row r="179" spans="1:15" ht="31.5" x14ac:dyDescent="0.25">
      <c r="A179" s="75"/>
      <c r="B179" s="65"/>
      <c r="C179" s="65"/>
      <c r="D179" s="65"/>
      <c r="E179" s="65"/>
      <c r="F179" s="65"/>
      <c r="G179" s="65"/>
      <c r="H179" s="65"/>
      <c r="I179" s="65"/>
      <c r="J179" s="42"/>
      <c r="K179" s="42">
        <v>16</v>
      </c>
      <c r="L179" s="76" t="s">
        <v>575</v>
      </c>
      <c r="M179" s="81"/>
      <c r="N179" s="81"/>
      <c r="O179" s="81"/>
    </row>
    <row r="180" spans="1:15" ht="15.75" x14ac:dyDescent="0.25">
      <c r="A180" s="75"/>
      <c r="B180" s="65"/>
      <c r="C180" s="65"/>
      <c r="D180" s="65"/>
      <c r="E180" s="65"/>
      <c r="F180" s="65"/>
      <c r="G180" s="65"/>
      <c r="H180" s="65"/>
      <c r="I180" s="65"/>
      <c r="J180" s="42"/>
      <c r="K180" s="42">
        <v>17</v>
      </c>
      <c r="L180" s="81" t="s">
        <v>622</v>
      </c>
      <c r="M180" s="81"/>
      <c r="N180" s="81"/>
      <c r="O180" s="81"/>
    </row>
    <row r="181" spans="1:15" ht="15.75" x14ac:dyDescent="0.25">
      <c r="A181" s="75"/>
      <c r="B181" s="65"/>
      <c r="C181" s="65"/>
      <c r="D181" s="65"/>
      <c r="E181" s="65"/>
      <c r="F181" s="65"/>
      <c r="G181" s="65"/>
      <c r="H181" s="65"/>
      <c r="I181" s="65"/>
      <c r="J181" s="42"/>
      <c r="K181" s="42">
        <v>18</v>
      </c>
      <c r="L181" s="81" t="s">
        <v>576</v>
      </c>
      <c r="M181" s="81"/>
      <c r="N181" s="81"/>
      <c r="O181" s="81"/>
    </row>
    <row r="182" spans="1:15" ht="31.5" x14ac:dyDescent="0.25">
      <c r="A182" s="75"/>
      <c r="B182" s="65"/>
      <c r="C182" s="65"/>
      <c r="D182" s="65"/>
      <c r="E182" s="65"/>
      <c r="F182" s="65"/>
      <c r="G182" s="65"/>
      <c r="H182" s="65"/>
      <c r="I182" s="65"/>
      <c r="J182" s="42"/>
      <c r="K182" s="42">
        <v>19</v>
      </c>
      <c r="L182" s="81" t="s">
        <v>577</v>
      </c>
      <c r="M182" s="81"/>
      <c r="N182" s="81"/>
      <c r="O182" s="81"/>
    </row>
    <row r="183" spans="1:15" ht="15.75" x14ac:dyDescent="0.25">
      <c r="A183" s="75"/>
      <c r="B183" s="65"/>
      <c r="C183" s="65"/>
      <c r="D183" s="65"/>
      <c r="E183" s="65"/>
      <c r="F183" s="65"/>
      <c r="G183" s="65"/>
      <c r="H183" s="65"/>
      <c r="I183" s="65"/>
      <c r="J183" s="42"/>
      <c r="K183" s="42">
        <v>20</v>
      </c>
      <c r="L183" s="81" t="s">
        <v>623</v>
      </c>
      <c r="M183" s="81"/>
      <c r="N183" s="81"/>
      <c r="O183" s="81"/>
    </row>
    <row r="184" spans="1:15" ht="15.75" x14ac:dyDescent="0.25">
      <c r="A184" s="75"/>
      <c r="B184" s="65"/>
      <c r="C184" s="65"/>
      <c r="D184" s="65"/>
      <c r="E184" s="65"/>
      <c r="F184" s="65"/>
      <c r="G184" s="65"/>
      <c r="H184" s="65"/>
      <c r="I184" s="65"/>
      <c r="J184" s="42"/>
      <c r="K184" s="42">
        <v>21</v>
      </c>
      <c r="L184" s="76" t="s">
        <v>624</v>
      </c>
      <c r="M184" s="65"/>
      <c r="N184" s="65"/>
      <c r="O184" s="65"/>
    </row>
    <row r="185" spans="1:15" ht="15.75" x14ac:dyDescent="0.25">
      <c r="A185" s="75"/>
      <c r="B185" s="65"/>
      <c r="C185" s="65"/>
      <c r="D185" s="65"/>
      <c r="E185" s="65"/>
      <c r="F185" s="65"/>
      <c r="G185" s="65"/>
      <c r="H185" s="65"/>
      <c r="I185" s="65"/>
      <c r="J185" s="42"/>
      <c r="K185" s="42">
        <v>22</v>
      </c>
      <c r="L185" s="76" t="s">
        <v>699</v>
      </c>
      <c r="M185" s="65"/>
      <c r="N185" s="65"/>
      <c r="O185" s="65"/>
    </row>
    <row r="186" spans="1:15" ht="15.75" x14ac:dyDescent="0.25">
      <c r="A186" s="75"/>
      <c r="B186" s="65"/>
      <c r="C186" s="65"/>
      <c r="D186" s="65"/>
      <c r="E186" s="65"/>
      <c r="F186" s="65"/>
      <c r="G186" s="65"/>
      <c r="H186" s="65"/>
      <c r="I186" s="65"/>
      <c r="J186" s="42"/>
      <c r="K186" s="42"/>
      <c r="L186" s="76"/>
      <c r="M186" s="65"/>
      <c r="N186" s="65"/>
      <c r="O186" s="65"/>
    </row>
    <row r="187" spans="1:15" ht="31.5" x14ac:dyDescent="0.25">
      <c r="A187" s="75"/>
      <c r="B187" s="65"/>
      <c r="C187" s="65"/>
      <c r="D187" s="65"/>
      <c r="E187" s="65"/>
      <c r="F187" s="65"/>
      <c r="G187" s="65"/>
      <c r="H187" s="65"/>
      <c r="I187" s="65"/>
      <c r="J187" s="42" t="s">
        <v>645</v>
      </c>
      <c r="K187" s="42">
        <v>1</v>
      </c>
      <c r="L187" s="76" t="s">
        <v>668</v>
      </c>
      <c r="M187" s="65"/>
      <c r="N187" s="65"/>
      <c r="O187" s="65"/>
    </row>
    <row r="188" spans="1:15" ht="15.75" x14ac:dyDescent="0.25">
      <c r="A188" s="65"/>
      <c r="B188" s="65"/>
      <c r="C188" s="65"/>
      <c r="D188" s="65"/>
      <c r="E188" s="65"/>
      <c r="F188" s="65"/>
      <c r="G188" s="65"/>
      <c r="H188" s="65"/>
      <c r="I188" s="65"/>
      <c r="J188" s="42"/>
      <c r="K188" s="42">
        <v>2</v>
      </c>
      <c r="L188" s="76" t="s">
        <v>669</v>
      </c>
      <c r="M188" s="65"/>
      <c r="N188" s="65"/>
      <c r="O188" s="65"/>
    </row>
    <row r="189" spans="1:15" ht="15.75" x14ac:dyDescent="0.25">
      <c r="A189" s="65"/>
      <c r="B189" s="65"/>
      <c r="C189" s="65"/>
      <c r="D189" s="65"/>
      <c r="E189" s="65"/>
      <c r="F189" s="65"/>
      <c r="G189" s="65"/>
      <c r="H189" s="65"/>
      <c r="I189" s="65"/>
      <c r="J189" s="42"/>
      <c r="K189" s="42">
        <v>3</v>
      </c>
      <c r="L189" s="76" t="s">
        <v>673</v>
      </c>
      <c r="M189" s="85" t="s">
        <v>702</v>
      </c>
      <c r="N189" s="65"/>
      <c r="O189" s="65"/>
    </row>
    <row r="190" spans="1:15" ht="15.75" x14ac:dyDescent="0.25">
      <c r="A190" s="65"/>
      <c r="B190" s="65"/>
      <c r="C190" s="65"/>
      <c r="D190" s="65"/>
      <c r="E190" s="65"/>
      <c r="F190" s="65"/>
      <c r="G190" s="65"/>
      <c r="H190" s="65"/>
      <c r="I190" s="65"/>
      <c r="J190" s="42"/>
      <c r="K190" s="42">
        <v>4</v>
      </c>
      <c r="L190" s="84" t="s">
        <v>678</v>
      </c>
      <c r="M190" s="65"/>
      <c r="N190" s="65"/>
      <c r="O190" s="65"/>
    </row>
    <row r="191" spans="1:15" ht="15.75" x14ac:dyDescent="0.25">
      <c r="A191" s="65"/>
      <c r="B191" s="65"/>
      <c r="C191" s="65"/>
      <c r="D191" s="65"/>
      <c r="E191" s="65"/>
      <c r="F191" s="65"/>
      <c r="G191" s="65"/>
      <c r="H191" s="65"/>
      <c r="I191" s="65"/>
      <c r="J191" s="42"/>
      <c r="K191" s="42">
        <v>5</v>
      </c>
      <c r="L191" s="84" t="s">
        <v>680</v>
      </c>
      <c r="M191" s="65"/>
      <c r="N191" s="65"/>
      <c r="O191" s="65"/>
    </row>
    <row r="192" spans="1:15" ht="15.75" x14ac:dyDescent="0.25">
      <c r="A192" s="65"/>
      <c r="B192" s="65"/>
      <c r="C192" s="65"/>
      <c r="D192" s="65"/>
      <c r="E192" s="65"/>
      <c r="F192" s="65"/>
      <c r="G192" s="65"/>
      <c r="H192" s="65"/>
      <c r="I192" s="65"/>
      <c r="J192" s="42"/>
      <c r="K192" s="42">
        <v>6</v>
      </c>
      <c r="L192" s="76" t="s">
        <v>683</v>
      </c>
      <c r="M192" s="65"/>
      <c r="N192" s="65"/>
      <c r="O192" s="65"/>
    </row>
    <row r="193" spans="1:15" ht="15.75" x14ac:dyDescent="0.25">
      <c r="A193" s="65"/>
      <c r="B193" s="65"/>
      <c r="C193" s="65"/>
      <c r="D193" s="65"/>
      <c r="E193" s="65"/>
      <c r="F193" s="65"/>
      <c r="G193" s="65"/>
      <c r="H193" s="65"/>
      <c r="I193" s="65"/>
      <c r="J193" s="42"/>
      <c r="K193" s="42">
        <v>7</v>
      </c>
      <c r="L193" s="76" t="s">
        <v>258</v>
      </c>
      <c r="M193" s="65"/>
      <c r="N193" s="65"/>
      <c r="O193" s="65"/>
    </row>
    <row r="194" spans="1:15" ht="28.5" customHeight="1" x14ac:dyDescent="0.25">
      <c r="A194" s="65"/>
      <c r="B194" s="65"/>
      <c r="C194" s="65"/>
      <c r="D194" s="65"/>
      <c r="E194" s="65"/>
      <c r="F194" s="65"/>
      <c r="G194" s="65"/>
      <c r="H194" s="65"/>
      <c r="I194" s="65"/>
      <c r="J194" s="42"/>
      <c r="K194" s="42">
        <v>8</v>
      </c>
      <c r="L194" s="76" t="s">
        <v>688</v>
      </c>
      <c r="M194" s="65"/>
      <c r="N194" s="65"/>
      <c r="O194" s="65"/>
    </row>
    <row r="195" spans="1:15" ht="15.75" x14ac:dyDescent="0.25">
      <c r="A195" s="65"/>
      <c r="B195" s="65"/>
      <c r="C195" s="65"/>
      <c r="D195" s="65"/>
      <c r="E195" s="65"/>
      <c r="F195" s="65"/>
      <c r="G195" s="65"/>
      <c r="H195" s="65"/>
      <c r="I195" s="65"/>
      <c r="J195" s="42"/>
      <c r="K195" s="42">
        <v>9</v>
      </c>
      <c r="L195" s="76" t="s">
        <v>691</v>
      </c>
      <c r="M195" s="65"/>
      <c r="N195" s="65"/>
      <c r="O195" s="65"/>
    </row>
    <row r="196" spans="1:15" ht="15.75" x14ac:dyDescent="0.25">
      <c r="A196" s="65"/>
      <c r="B196" s="65"/>
      <c r="C196" s="65"/>
      <c r="D196" s="65"/>
      <c r="E196" s="65"/>
      <c r="F196" s="65"/>
      <c r="G196" s="65"/>
      <c r="H196" s="65"/>
      <c r="I196" s="65"/>
      <c r="J196" s="42"/>
      <c r="K196" s="42">
        <v>10</v>
      </c>
      <c r="L196" s="76" t="s">
        <v>289</v>
      </c>
      <c r="M196" s="65"/>
      <c r="N196" s="65"/>
      <c r="O196" s="65"/>
    </row>
    <row r="197" spans="1:15" ht="34.5" customHeight="1" x14ac:dyDescent="0.25">
      <c r="A197" s="65"/>
      <c r="B197" s="65"/>
      <c r="C197" s="65"/>
      <c r="D197" s="65"/>
      <c r="E197" s="65"/>
      <c r="F197" s="65"/>
      <c r="G197" s="65"/>
      <c r="H197" s="65"/>
      <c r="I197" s="65"/>
      <c r="J197" s="42"/>
      <c r="K197" s="42">
        <v>11</v>
      </c>
      <c r="L197" s="76" t="s">
        <v>309</v>
      </c>
      <c r="M197" s="65"/>
      <c r="N197" s="65"/>
      <c r="O197" s="65"/>
    </row>
    <row r="198" spans="1:15" ht="15.75" x14ac:dyDescent="0.25">
      <c r="A198" s="65"/>
      <c r="B198" s="65"/>
      <c r="C198" s="65"/>
      <c r="D198" s="65"/>
      <c r="E198" s="65"/>
      <c r="F198" s="65"/>
      <c r="G198" s="65"/>
      <c r="H198" s="65"/>
      <c r="I198" s="65"/>
      <c r="J198" s="42"/>
      <c r="K198" s="42">
        <v>12</v>
      </c>
      <c r="L198" s="76" t="s">
        <v>313</v>
      </c>
      <c r="M198" s="65"/>
      <c r="N198" s="65"/>
      <c r="O198" s="65"/>
    </row>
    <row r="199" spans="1:15" ht="15.75" x14ac:dyDescent="0.25">
      <c r="A199" s="65"/>
      <c r="B199" s="65"/>
      <c r="C199" s="65"/>
      <c r="D199" s="65"/>
      <c r="E199" s="65"/>
      <c r="F199" s="65"/>
      <c r="G199" s="65"/>
      <c r="H199" s="65"/>
      <c r="I199" s="65"/>
      <c r="J199" s="42"/>
      <c r="K199" s="42">
        <v>13</v>
      </c>
      <c r="L199" s="76" t="s">
        <v>559</v>
      </c>
      <c r="M199" s="65"/>
      <c r="N199" s="65"/>
      <c r="O199" s="65"/>
    </row>
    <row r="200" spans="1:15" ht="15.75" x14ac:dyDescent="0.25">
      <c r="A200" s="65"/>
      <c r="B200" s="65"/>
      <c r="C200" s="65"/>
      <c r="D200" s="65"/>
      <c r="E200" s="65"/>
      <c r="F200" s="65"/>
      <c r="G200" s="65"/>
      <c r="H200" s="65"/>
      <c r="I200" s="65"/>
      <c r="J200" s="42"/>
      <c r="K200" s="42">
        <v>14</v>
      </c>
      <c r="L200" s="76" t="s">
        <v>366</v>
      </c>
      <c r="M200" s="65"/>
      <c r="N200" s="65"/>
      <c r="O200" s="65"/>
    </row>
    <row r="201" spans="1:15" ht="15.75" x14ac:dyDescent="0.25">
      <c r="A201" s="65"/>
      <c r="B201" s="65"/>
      <c r="C201" s="65"/>
      <c r="D201" s="65"/>
      <c r="E201" s="65"/>
      <c r="F201" s="65"/>
      <c r="G201" s="65"/>
      <c r="H201" s="65"/>
      <c r="I201" s="65"/>
      <c r="J201" s="42"/>
      <c r="K201" s="42">
        <v>15</v>
      </c>
      <c r="L201" s="80" t="s">
        <v>382</v>
      </c>
      <c r="M201" s="80"/>
      <c r="N201" s="80"/>
      <c r="O201" s="80"/>
    </row>
    <row r="202" spans="1:15" ht="15.75" x14ac:dyDescent="0.25">
      <c r="A202" s="65"/>
      <c r="B202" s="65"/>
      <c r="C202" s="65"/>
      <c r="D202" s="65"/>
      <c r="E202" s="65"/>
      <c r="F202" s="65"/>
      <c r="G202" s="65"/>
      <c r="H202" s="65"/>
      <c r="I202" s="65"/>
      <c r="J202" s="42"/>
      <c r="K202" s="42">
        <v>16</v>
      </c>
      <c r="L202" s="80" t="s">
        <v>383</v>
      </c>
      <c r="M202" s="80"/>
      <c r="N202" s="80"/>
      <c r="O202" s="80"/>
    </row>
    <row r="203" spans="1:15" ht="15.75" x14ac:dyDescent="0.25">
      <c r="A203" s="65"/>
      <c r="B203" s="65"/>
      <c r="C203" s="65"/>
      <c r="D203" s="65"/>
      <c r="E203" s="65"/>
      <c r="F203" s="65"/>
      <c r="G203" s="65"/>
      <c r="H203" s="65"/>
      <c r="I203" s="65"/>
      <c r="J203" s="42"/>
      <c r="K203" s="42">
        <v>17</v>
      </c>
      <c r="L203" s="81" t="s">
        <v>698</v>
      </c>
      <c r="M203" s="81"/>
      <c r="N203" s="81"/>
      <c r="O203" s="81"/>
    </row>
    <row r="204" spans="1:15" ht="15.75" x14ac:dyDescent="0.25">
      <c r="A204" s="65"/>
      <c r="B204" s="65"/>
      <c r="C204" s="65"/>
      <c r="D204" s="65"/>
      <c r="E204" s="65"/>
      <c r="F204" s="65"/>
      <c r="G204" s="65"/>
      <c r="H204" s="65"/>
      <c r="I204" s="65"/>
      <c r="J204" s="42"/>
      <c r="K204" s="42">
        <v>18</v>
      </c>
      <c r="L204" s="81" t="s">
        <v>569</v>
      </c>
      <c r="M204" s="81"/>
      <c r="N204" s="81"/>
      <c r="O204" s="81"/>
    </row>
    <row r="205" spans="1:15" ht="15.75" x14ac:dyDescent="0.25">
      <c r="A205" s="65"/>
      <c r="B205" s="65"/>
      <c r="C205" s="65"/>
      <c r="D205" s="65"/>
      <c r="E205" s="65"/>
      <c r="F205" s="65"/>
      <c r="G205" s="65"/>
      <c r="H205" s="65"/>
      <c r="I205" s="65"/>
      <c r="J205" s="42"/>
      <c r="K205" s="42">
        <v>19</v>
      </c>
      <c r="L205" s="65" t="s">
        <v>564</v>
      </c>
      <c r="M205" s="65"/>
      <c r="N205" s="65"/>
      <c r="O205" s="65"/>
    </row>
    <row r="206" spans="1:15" ht="31.5" x14ac:dyDescent="0.25">
      <c r="A206" s="65"/>
      <c r="B206" s="65"/>
      <c r="C206" s="65"/>
      <c r="D206" s="65"/>
      <c r="E206" s="65"/>
      <c r="F206" s="65"/>
      <c r="G206" s="65"/>
      <c r="H206" s="65"/>
      <c r="I206" s="65"/>
      <c r="J206" s="42"/>
      <c r="K206" s="42">
        <v>20</v>
      </c>
      <c r="L206" s="76" t="s">
        <v>575</v>
      </c>
      <c r="M206" s="65"/>
      <c r="N206" s="65"/>
      <c r="O206" s="65"/>
    </row>
    <row r="207" spans="1:15" ht="15.75" x14ac:dyDescent="0.25">
      <c r="A207" s="65"/>
      <c r="B207" s="65"/>
      <c r="C207" s="65"/>
      <c r="D207" s="65"/>
      <c r="E207" s="65"/>
      <c r="F207" s="65"/>
      <c r="G207" s="65"/>
      <c r="H207" s="65"/>
      <c r="I207" s="65"/>
      <c r="J207" s="42"/>
      <c r="K207" s="42">
        <v>21</v>
      </c>
      <c r="L207" s="76" t="s">
        <v>622</v>
      </c>
      <c r="M207" s="65"/>
      <c r="N207" s="65"/>
      <c r="O207" s="65"/>
    </row>
    <row r="208" spans="1:15" ht="15.75" x14ac:dyDescent="0.25">
      <c r="A208" s="65"/>
      <c r="B208" s="65"/>
      <c r="C208" s="65"/>
      <c r="D208" s="65"/>
      <c r="E208" s="65"/>
      <c r="F208" s="65"/>
      <c r="G208" s="65"/>
      <c r="H208" s="65"/>
      <c r="I208" s="65"/>
      <c r="J208" s="42"/>
      <c r="K208" s="42">
        <v>22</v>
      </c>
      <c r="L208" s="76" t="s">
        <v>576</v>
      </c>
      <c r="M208" s="65"/>
      <c r="N208" s="65"/>
      <c r="O208" s="65"/>
    </row>
    <row r="209" spans="1:15" ht="15.75" x14ac:dyDescent="0.25">
      <c r="A209" s="65"/>
      <c r="B209" s="65"/>
      <c r="C209" s="65"/>
      <c r="D209" s="65"/>
      <c r="E209" s="65"/>
      <c r="F209" s="65"/>
      <c r="G209" s="65"/>
      <c r="H209" s="65"/>
      <c r="I209" s="65"/>
      <c r="J209" s="42"/>
      <c r="K209" s="42">
        <v>23</v>
      </c>
      <c r="L209" s="76" t="s">
        <v>699</v>
      </c>
      <c r="M209" s="65"/>
      <c r="N209" s="65"/>
      <c r="O209" s="65"/>
    </row>
    <row r="210" spans="1:15" ht="15.75" x14ac:dyDescent="0.25">
      <c r="A210" s="65"/>
      <c r="B210" s="65"/>
      <c r="C210" s="65"/>
      <c r="D210" s="65"/>
      <c r="E210" s="65"/>
      <c r="F210" s="65"/>
      <c r="G210" s="65"/>
      <c r="H210" s="65"/>
      <c r="I210" s="65"/>
      <c r="J210" s="42"/>
      <c r="K210" s="42"/>
      <c r="L210" s="76"/>
      <c r="M210" s="65"/>
      <c r="N210" s="65"/>
      <c r="O210" s="65"/>
    </row>
    <row r="211" spans="1:15" ht="15.75" x14ac:dyDescent="0.25">
      <c r="C211" s="65"/>
      <c r="D211" s="65"/>
      <c r="E211" s="65"/>
      <c r="F211" s="65"/>
      <c r="G211" s="65"/>
      <c r="H211" s="65"/>
      <c r="I211" s="65"/>
      <c r="J211" s="42" t="s">
        <v>521</v>
      </c>
      <c r="K211" s="42">
        <v>1</v>
      </c>
      <c r="L211" s="76" t="s">
        <v>670</v>
      </c>
      <c r="M211" s="65"/>
      <c r="N211" s="65"/>
      <c r="O211" s="65"/>
    </row>
    <row r="212" spans="1:15" ht="15.75" x14ac:dyDescent="0.25">
      <c r="C212" s="65"/>
      <c r="D212" s="65"/>
      <c r="E212" s="65"/>
      <c r="F212" s="65"/>
      <c r="G212" s="65"/>
      <c r="H212" s="65"/>
      <c r="I212" s="65"/>
      <c r="J212" s="42"/>
      <c r="K212" s="42">
        <v>2</v>
      </c>
      <c r="L212" s="76" t="s">
        <v>38</v>
      </c>
      <c r="M212" s="65"/>
      <c r="N212" s="65"/>
      <c r="O212" s="65"/>
    </row>
    <row r="213" spans="1:15" ht="15.75" x14ac:dyDescent="0.25">
      <c r="C213" s="65"/>
      <c r="D213" s="65"/>
      <c r="E213" s="65"/>
      <c r="F213" s="65"/>
      <c r="G213" s="65"/>
      <c r="H213" s="65"/>
      <c r="I213" s="65"/>
      <c r="J213" s="42"/>
      <c r="K213" s="42">
        <v>3</v>
      </c>
      <c r="L213" s="76" t="s">
        <v>671</v>
      </c>
      <c r="M213" s="65"/>
      <c r="N213" s="65"/>
      <c r="O213" s="65"/>
    </row>
    <row r="214" spans="1:15" ht="15.75" x14ac:dyDescent="0.25">
      <c r="C214" s="65"/>
      <c r="D214" s="65"/>
      <c r="E214" s="65"/>
      <c r="F214" s="65"/>
      <c r="G214" s="65"/>
      <c r="H214" s="65"/>
      <c r="I214" s="65"/>
      <c r="J214" s="42"/>
      <c r="K214" s="42">
        <v>4</v>
      </c>
      <c r="L214" s="76" t="s">
        <v>672</v>
      </c>
      <c r="M214" s="65"/>
      <c r="N214" s="65"/>
      <c r="O214" s="65"/>
    </row>
    <row r="215" spans="1:15" ht="15.75" x14ac:dyDescent="0.25">
      <c r="C215" s="65"/>
      <c r="D215" s="65"/>
      <c r="E215" s="65"/>
      <c r="F215" s="65"/>
      <c r="G215" s="65"/>
      <c r="H215" s="65"/>
      <c r="I215" s="65"/>
      <c r="J215" s="42"/>
      <c r="K215" s="42">
        <v>5</v>
      </c>
      <c r="L215" s="76" t="s">
        <v>435</v>
      </c>
      <c r="M215" s="65"/>
      <c r="N215" s="65"/>
      <c r="O215" s="65"/>
    </row>
    <row r="216" spans="1:15" ht="21" customHeight="1" x14ac:dyDescent="0.25">
      <c r="C216" s="65"/>
      <c r="D216" s="65"/>
      <c r="E216" s="65"/>
      <c r="F216" s="65"/>
      <c r="G216" s="65"/>
      <c r="H216" s="65"/>
      <c r="I216" s="65"/>
      <c r="J216" s="42"/>
      <c r="K216" s="42">
        <v>6</v>
      </c>
      <c r="L216" s="76" t="s">
        <v>674</v>
      </c>
      <c r="M216" s="65"/>
      <c r="N216" s="65"/>
      <c r="O216" s="65"/>
    </row>
    <row r="217" spans="1:15" ht="21" customHeight="1" x14ac:dyDescent="0.25">
      <c r="C217" s="65"/>
      <c r="D217" s="65"/>
      <c r="E217" s="65"/>
      <c r="F217" s="65"/>
      <c r="G217" s="65"/>
      <c r="H217" s="65"/>
      <c r="I217" s="65"/>
      <c r="J217" s="42"/>
      <c r="K217" s="42">
        <v>7</v>
      </c>
      <c r="L217" s="76" t="s">
        <v>676</v>
      </c>
      <c r="M217" s="65"/>
      <c r="N217" s="65"/>
      <c r="O217" s="65"/>
    </row>
    <row r="218" spans="1:15" ht="21" customHeight="1" x14ac:dyDescent="0.25">
      <c r="C218" s="65"/>
      <c r="D218" s="65"/>
      <c r="E218" s="65"/>
      <c r="F218" s="65"/>
      <c r="G218" s="65"/>
      <c r="H218" s="65"/>
      <c r="I218" s="65"/>
      <c r="J218" s="42"/>
      <c r="K218" s="42">
        <v>8</v>
      </c>
      <c r="L218" s="76" t="s">
        <v>677</v>
      </c>
      <c r="M218" s="65"/>
      <c r="N218" s="65"/>
      <c r="O218" s="65"/>
    </row>
    <row r="219" spans="1:15" ht="21" customHeight="1" x14ac:dyDescent="0.25">
      <c r="C219" s="65"/>
      <c r="D219" s="65"/>
      <c r="E219" s="65"/>
      <c r="F219" s="65"/>
      <c r="G219" s="65"/>
      <c r="H219" s="65"/>
      <c r="I219" s="65"/>
      <c r="J219" s="42"/>
      <c r="K219" s="42">
        <v>9</v>
      </c>
      <c r="L219" s="76" t="s">
        <v>679</v>
      </c>
      <c r="M219" s="65"/>
      <c r="N219" s="65"/>
      <c r="O219" s="65"/>
    </row>
    <row r="220" spans="1:15" ht="21" customHeight="1" x14ac:dyDescent="0.25">
      <c r="C220" s="65"/>
      <c r="D220" s="65"/>
      <c r="E220" s="65"/>
      <c r="F220" s="65"/>
      <c r="G220" s="65"/>
      <c r="H220" s="65"/>
      <c r="I220" s="65"/>
      <c r="J220" s="42"/>
      <c r="K220" s="42">
        <v>10</v>
      </c>
      <c r="L220" s="84" t="s">
        <v>681</v>
      </c>
      <c r="M220" s="65"/>
      <c r="N220" s="65"/>
      <c r="O220" s="65"/>
    </row>
    <row r="221" spans="1:15" ht="21" customHeight="1" x14ac:dyDescent="0.25">
      <c r="C221" s="65"/>
      <c r="D221" s="65"/>
      <c r="E221" s="65"/>
      <c r="F221" s="65"/>
      <c r="G221" s="65"/>
      <c r="H221" s="65"/>
      <c r="I221" s="65"/>
      <c r="J221" s="42"/>
      <c r="K221" s="42">
        <v>11</v>
      </c>
      <c r="L221" s="76" t="s">
        <v>476</v>
      </c>
      <c r="M221" s="65"/>
      <c r="N221" s="65"/>
      <c r="O221" s="65"/>
    </row>
    <row r="222" spans="1:15" ht="21" customHeight="1" x14ac:dyDescent="0.25">
      <c r="C222" s="65"/>
      <c r="D222" s="65"/>
      <c r="E222" s="65"/>
      <c r="F222" s="65"/>
      <c r="G222" s="65"/>
      <c r="H222" s="65"/>
      <c r="I222" s="65"/>
      <c r="J222" s="42"/>
      <c r="K222" s="42">
        <v>12</v>
      </c>
      <c r="L222" s="76" t="s">
        <v>685</v>
      </c>
      <c r="M222" s="65"/>
      <c r="N222" s="65"/>
      <c r="O222" s="65"/>
    </row>
    <row r="223" spans="1:15" ht="21" customHeight="1" x14ac:dyDescent="0.25">
      <c r="C223" s="65"/>
      <c r="D223" s="65"/>
      <c r="E223" s="65"/>
      <c r="F223" s="65"/>
      <c r="G223" s="65"/>
      <c r="H223" s="65"/>
      <c r="I223" s="65"/>
      <c r="J223" s="42"/>
      <c r="K223" s="42">
        <v>13</v>
      </c>
      <c r="L223" s="76" t="s">
        <v>687</v>
      </c>
      <c r="M223" s="65"/>
      <c r="N223" s="65"/>
      <c r="O223" s="65"/>
    </row>
    <row r="224" spans="1:15" ht="21" customHeight="1" x14ac:dyDescent="0.25">
      <c r="C224" s="65"/>
      <c r="D224" s="65"/>
      <c r="E224" s="65"/>
      <c r="F224" s="65"/>
      <c r="G224" s="65"/>
      <c r="H224" s="65"/>
      <c r="I224" s="65"/>
      <c r="J224" s="42"/>
      <c r="K224" s="42">
        <v>14</v>
      </c>
      <c r="L224" s="76" t="s">
        <v>256</v>
      </c>
      <c r="M224" s="65"/>
      <c r="N224" s="65"/>
      <c r="O224" s="65"/>
    </row>
    <row r="225" spans="3:15" ht="21" customHeight="1" x14ac:dyDescent="0.25">
      <c r="C225" s="65"/>
      <c r="D225" s="65"/>
      <c r="E225" s="65"/>
      <c r="F225" s="65"/>
      <c r="G225" s="65"/>
      <c r="H225" s="65"/>
      <c r="I225" s="65"/>
      <c r="J225" s="42"/>
      <c r="K225" s="42">
        <v>15</v>
      </c>
      <c r="L225" s="76" t="s">
        <v>257</v>
      </c>
      <c r="M225" s="65"/>
      <c r="N225" s="65"/>
      <c r="O225" s="65"/>
    </row>
    <row r="226" spans="3:15" ht="33.75" customHeight="1" x14ac:dyDescent="0.25">
      <c r="C226" s="65"/>
      <c r="D226" s="65"/>
      <c r="E226" s="65"/>
      <c r="F226" s="65"/>
      <c r="G226" s="65"/>
      <c r="H226" s="65"/>
      <c r="I226" s="65"/>
      <c r="J226" s="42"/>
      <c r="K226" s="42">
        <v>16</v>
      </c>
      <c r="L226" s="76" t="s">
        <v>453</v>
      </c>
      <c r="M226" s="65"/>
      <c r="N226" s="65"/>
      <c r="O226" s="65"/>
    </row>
    <row r="227" spans="3:15" ht="21" customHeight="1" x14ac:dyDescent="0.25">
      <c r="C227" s="65"/>
      <c r="D227" s="65"/>
      <c r="E227" s="65"/>
      <c r="F227" s="65"/>
      <c r="G227" s="65"/>
      <c r="H227" s="65"/>
      <c r="I227" s="65"/>
      <c r="J227" s="42"/>
      <c r="K227" s="42">
        <v>17</v>
      </c>
      <c r="L227" s="76" t="s">
        <v>692</v>
      </c>
      <c r="M227" s="65"/>
      <c r="N227" s="65"/>
      <c r="O227" s="65"/>
    </row>
    <row r="228" spans="3:15" ht="33.75" customHeight="1" x14ac:dyDescent="0.25">
      <c r="C228" s="65"/>
      <c r="D228" s="65"/>
      <c r="E228" s="65"/>
      <c r="F228" s="65"/>
      <c r="G228" s="65"/>
      <c r="H228" s="65"/>
      <c r="I228" s="65"/>
      <c r="J228" s="42"/>
      <c r="K228" s="42">
        <v>18</v>
      </c>
      <c r="L228" s="76" t="s">
        <v>693</v>
      </c>
      <c r="M228" s="65"/>
      <c r="N228" s="65"/>
      <c r="O228" s="65"/>
    </row>
    <row r="229" spans="3:15" ht="33" customHeight="1" x14ac:dyDescent="0.25">
      <c r="C229" s="65"/>
      <c r="D229" s="65"/>
      <c r="E229" s="65"/>
      <c r="F229" s="65"/>
      <c r="G229" s="65"/>
      <c r="H229" s="65"/>
      <c r="I229" s="65"/>
      <c r="J229" s="42"/>
      <c r="K229" s="42">
        <v>19</v>
      </c>
      <c r="L229" s="76" t="s">
        <v>694</v>
      </c>
      <c r="M229" s="65"/>
      <c r="N229" s="65"/>
      <c r="O229" s="65"/>
    </row>
    <row r="230" spans="3:15" ht="21" customHeight="1" x14ac:dyDescent="0.25">
      <c r="C230" s="65"/>
      <c r="D230" s="65"/>
      <c r="E230" s="65"/>
      <c r="F230" s="65"/>
      <c r="G230" s="65"/>
      <c r="H230" s="65"/>
      <c r="I230" s="65"/>
      <c r="J230" s="42"/>
      <c r="K230" s="42">
        <v>20</v>
      </c>
      <c r="L230" s="76" t="s">
        <v>695</v>
      </c>
      <c r="M230" s="65"/>
      <c r="N230" s="65"/>
      <c r="O230" s="65"/>
    </row>
    <row r="231" spans="3:15" ht="34.5" customHeight="1" x14ac:dyDescent="0.25">
      <c r="C231" s="65"/>
      <c r="D231" s="65"/>
      <c r="E231" s="65"/>
      <c r="F231" s="65"/>
      <c r="G231" s="65"/>
      <c r="H231" s="65"/>
      <c r="I231" s="65"/>
      <c r="J231" s="42"/>
      <c r="K231" s="42">
        <v>21</v>
      </c>
      <c r="L231" s="76" t="s">
        <v>319</v>
      </c>
      <c r="M231" s="65"/>
      <c r="N231" s="65"/>
      <c r="O231" s="65"/>
    </row>
    <row r="232" spans="3:15" ht="21" customHeight="1" x14ac:dyDescent="0.25">
      <c r="C232" s="65"/>
      <c r="D232" s="65"/>
      <c r="E232" s="65"/>
      <c r="F232" s="65"/>
      <c r="G232" s="65"/>
      <c r="H232" s="65"/>
      <c r="I232" s="65"/>
      <c r="J232" s="42"/>
      <c r="K232" s="42">
        <v>22</v>
      </c>
      <c r="L232" s="76" t="s">
        <v>561</v>
      </c>
      <c r="M232" s="65"/>
      <c r="N232" s="65"/>
      <c r="O232" s="65"/>
    </row>
    <row r="233" spans="3:15" ht="21" customHeight="1" x14ac:dyDescent="0.25">
      <c r="C233" s="65"/>
      <c r="D233" s="65"/>
      <c r="E233" s="65"/>
      <c r="F233" s="65"/>
      <c r="G233" s="65"/>
      <c r="H233" s="65"/>
      <c r="I233" s="65"/>
      <c r="J233" s="42"/>
      <c r="K233" s="42">
        <v>23</v>
      </c>
      <c r="L233" s="80" t="s">
        <v>370</v>
      </c>
      <c r="M233" s="80"/>
      <c r="N233" s="80"/>
      <c r="O233" s="80"/>
    </row>
    <row r="234" spans="3:15" ht="21" customHeight="1" x14ac:dyDescent="0.25">
      <c r="C234" s="65"/>
      <c r="D234" s="65"/>
      <c r="E234" s="65"/>
      <c r="F234" s="65"/>
      <c r="G234" s="65"/>
      <c r="H234" s="65"/>
      <c r="I234" s="65"/>
      <c r="J234" s="42"/>
      <c r="K234" s="42">
        <v>24</v>
      </c>
      <c r="L234" s="42" t="s">
        <v>564</v>
      </c>
      <c r="M234" s="81"/>
      <c r="N234" s="81"/>
      <c r="O234" s="81"/>
    </row>
    <row r="235" spans="3:15" ht="31.5" customHeight="1" x14ac:dyDescent="0.25">
      <c r="C235" s="65"/>
      <c r="D235" s="65"/>
      <c r="E235" s="65"/>
      <c r="F235" s="65"/>
      <c r="G235" s="65"/>
      <c r="H235" s="65"/>
      <c r="I235" s="65"/>
      <c r="J235" s="42"/>
      <c r="K235" s="42">
        <v>25</v>
      </c>
      <c r="L235" s="81" t="s">
        <v>576</v>
      </c>
      <c r="M235" s="81"/>
      <c r="N235" s="81"/>
      <c r="O235" s="81"/>
    </row>
    <row r="236" spans="3:15" ht="21" customHeight="1" x14ac:dyDescent="0.25">
      <c r="C236" s="65"/>
      <c r="D236" s="65"/>
      <c r="E236" s="65"/>
      <c r="F236" s="65"/>
      <c r="G236" s="65"/>
      <c r="H236" s="65"/>
      <c r="I236" s="65"/>
      <c r="J236" s="42"/>
      <c r="K236" s="42">
        <v>26</v>
      </c>
      <c r="L236" s="76" t="s">
        <v>570</v>
      </c>
      <c r="M236" s="65"/>
      <c r="N236" s="65"/>
      <c r="O236" s="65"/>
    </row>
    <row r="237" spans="3:15" ht="32.25" customHeight="1" x14ac:dyDescent="0.25">
      <c r="C237" s="65"/>
      <c r="D237" s="65"/>
      <c r="E237" s="65"/>
      <c r="F237" s="65"/>
      <c r="G237" s="65"/>
      <c r="H237" s="65"/>
      <c r="I237" s="65"/>
      <c r="J237" s="42"/>
      <c r="K237" s="42">
        <v>27</v>
      </c>
      <c r="L237" s="76" t="s">
        <v>699</v>
      </c>
      <c r="M237" s="65"/>
      <c r="N237" s="65"/>
      <c r="O237" s="65"/>
    </row>
    <row r="238" spans="3:15" ht="15.75" x14ac:dyDescent="0.25">
      <c r="C238" s="65"/>
      <c r="D238" s="65"/>
      <c r="E238" s="65"/>
      <c r="F238" s="65"/>
      <c r="G238" s="65"/>
      <c r="H238" s="65"/>
      <c r="I238" s="65"/>
      <c r="J238" s="42"/>
      <c r="K238" s="42"/>
      <c r="L238" s="76"/>
      <c r="M238" s="65"/>
    </row>
    <row r="239" spans="3:15" ht="15.75" x14ac:dyDescent="0.25">
      <c r="C239" s="65"/>
      <c r="D239" s="65"/>
      <c r="E239" s="65"/>
      <c r="F239" s="65"/>
      <c r="G239" s="65"/>
      <c r="H239" s="65"/>
      <c r="I239" s="65"/>
      <c r="J239" s="42" t="s">
        <v>646</v>
      </c>
      <c r="K239" s="42">
        <v>1</v>
      </c>
      <c r="L239" s="76" t="s">
        <v>83</v>
      </c>
      <c r="M239" s="65"/>
      <c r="N239" s="65"/>
      <c r="O239" s="65"/>
    </row>
    <row r="240" spans="3:15" ht="15.75" x14ac:dyDescent="0.25">
      <c r="C240" s="65"/>
      <c r="D240" s="65"/>
      <c r="E240" s="65"/>
      <c r="F240" s="65"/>
      <c r="G240" s="65"/>
      <c r="H240" s="65"/>
      <c r="I240" s="65"/>
      <c r="J240" s="42"/>
      <c r="K240" s="42">
        <v>2</v>
      </c>
      <c r="L240" s="84" t="s">
        <v>682</v>
      </c>
      <c r="M240" s="65"/>
      <c r="N240" s="65"/>
      <c r="O240" s="65"/>
    </row>
    <row r="241" spans="3:15" ht="15.75" x14ac:dyDescent="0.25">
      <c r="C241" s="65"/>
      <c r="D241" s="65"/>
      <c r="E241" s="65"/>
      <c r="F241" s="65"/>
      <c r="G241" s="65"/>
      <c r="H241" s="65"/>
      <c r="I241" s="65"/>
      <c r="J241" s="42"/>
      <c r="K241" s="42">
        <v>3</v>
      </c>
      <c r="L241" s="83" t="s">
        <v>476</v>
      </c>
      <c r="M241" s="65" t="s">
        <v>700</v>
      </c>
      <c r="N241" s="65"/>
      <c r="O241" s="65"/>
    </row>
    <row r="242" spans="3:15" ht="15.75" x14ac:dyDescent="0.25">
      <c r="C242" s="65"/>
      <c r="D242" s="65"/>
      <c r="E242" s="65"/>
      <c r="F242" s="65"/>
      <c r="G242" s="65"/>
      <c r="H242" s="65"/>
      <c r="I242" s="65"/>
      <c r="J242" s="78"/>
      <c r="K242" s="42">
        <v>4</v>
      </c>
      <c r="L242" s="82" t="s">
        <v>686</v>
      </c>
      <c r="M242" s="65" t="s">
        <v>700</v>
      </c>
      <c r="N242" s="65"/>
      <c r="O242" s="65"/>
    </row>
    <row r="243" spans="3:15" ht="15.75" x14ac:dyDescent="0.25">
      <c r="C243" s="65"/>
      <c r="D243" s="65"/>
      <c r="E243" s="65"/>
      <c r="F243" s="65"/>
      <c r="G243" s="65"/>
      <c r="H243" s="65"/>
      <c r="I243" s="65"/>
      <c r="J243" s="65"/>
      <c r="K243" s="42">
        <v>5</v>
      </c>
      <c r="L243" s="82" t="s">
        <v>310</v>
      </c>
      <c r="M243" s="65" t="s">
        <v>701</v>
      </c>
      <c r="N243" s="65"/>
      <c r="O243" s="65"/>
    </row>
    <row r="244" spans="3:15" ht="15.75" x14ac:dyDescent="0.25">
      <c r="C244" s="65"/>
      <c r="D244" s="65"/>
      <c r="E244" s="65"/>
      <c r="F244" s="65"/>
      <c r="G244" s="65"/>
      <c r="H244" s="65"/>
      <c r="I244" s="65"/>
      <c r="J244" s="65"/>
      <c r="K244" s="42">
        <v>6</v>
      </c>
      <c r="L244" s="65" t="s">
        <v>562</v>
      </c>
      <c r="M244" s="65"/>
      <c r="N244" s="65"/>
      <c r="O244" s="65"/>
    </row>
    <row r="245" spans="3:15" ht="15.75" x14ac:dyDescent="0.25">
      <c r="C245" s="65"/>
      <c r="D245" s="65"/>
      <c r="E245" s="65"/>
      <c r="F245" s="65"/>
      <c r="G245" s="65"/>
      <c r="H245" s="65"/>
      <c r="I245" s="65"/>
      <c r="J245" s="65"/>
      <c r="K245" s="42">
        <v>7</v>
      </c>
      <c r="L245" s="80" t="s">
        <v>376</v>
      </c>
      <c r="M245" s="65"/>
      <c r="N245" s="65"/>
      <c r="O245" s="65"/>
    </row>
    <row r="246" spans="3:15" ht="15.75" x14ac:dyDescent="0.2">
      <c r="K246" s="42">
        <v>8</v>
      </c>
      <c r="L246" s="80" t="s">
        <v>377</v>
      </c>
      <c r="M246" s="80"/>
      <c r="N246" s="80"/>
      <c r="O246" s="80"/>
    </row>
    <row r="247" spans="3:15" ht="15.75" x14ac:dyDescent="0.2">
      <c r="K247" s="42">
        <v>9</v>
      </c>
      <c r="L247" s="80" t="s">
        <v>379</v>
      </c>
      <c r="M247" s="80"/>
      <c r="N247" s="80"/>
      <c r="O247" s="80"/>
    </row>
    <row r="248" spans="3:15" ht="15.75" x14ac:dyDescent="0.25">
      <c r="K248" s="42">
        <v>10</v>
      </c>
      <c r="L248" s="65" t="s">
        <v>463</v>
      </c>
      <c r="M248" s="80"/>
      <c r="N248" s="80"/>
      <c r="O248" s="80"/>
    </row>
    <row r="249" spans="3:15" ht="15.75" x14ac:dyDescent="0.25">
      <c r="K249" s="42">
        <v>11</v>
      </c>
      <c r="L249" s="65" t="s">
        <v>564</v>
      </c>
      <c r="M249" s="65"/>
      <c r="N249" s="65"/>
      <c r="O249" s="65"/>
    </row>
    <row r="250" spans="3:15" ht="15.75" x14ac:dyDescent="0.25">
      <c r="K250" s="42"/>
      <c r="M250" s="65"/>
      <c r="N250" s="65"/>
      <c r="O250" s="65"/>
    </row>
  </sheetData>
  <mergeCells count="51">
    <mergeCell ref="L143:O143"/>
    <mergeCell ref="L111:N111"/>
    <mergeCell ref="L112:N112"/>
    <mergeCell ref="L113:N113"/>
    <mergeCell ref="L114:N114"/>
    <mergeCell ref="L115:N115"/>
    <mergeCell ref="L116:N116"/>
    <mergeCell ref="L121:O121"/>
    <mergeCell ref="L124:O124"/>
    <mergeCell ref="L125:N125"/>
    <mergeCell ref="L15:N15"/>
    <mergeCell ref="L118:N118"/>
    <mergeCell ref="L119:N119"/>
    <mergeCell ref="L16:N16"/>
    <mergeCell ref="L17:O17"/>
    <mergeCell ref="L60:O60"/>
    <mergeCell ref="L20:O20"/>
    <mergeCell ref="L21:O21"/>
    <mergeCell ref="L22:O22"/>
    <mergeCell ref="L61:N61"/>
    <mergeCell ref="L62:N62"/>
    <mergeCell ref="L63:N63"/>
    <mergeCell ref="L64:N64"/>
    <mergeCell ref="L65:N65"/>
    <mergeCell ref="L23:N23"/>
    <mergeCell ref="L25:N25"/>
    <mergeCell ref="L68:N68"/>
    <mergeCell ref="L69:N69"/>
    <mergeCell ref="L134:N134"/>
    <mergeCell ref="L32:O32"/>
    <mergeCell ref="L34:N34"/>
    <mergeCell ref="L35:N35"/>
    <mergeCell ref="L36:N36"/>
    <mergeCell ref="L55:N55"/>
    <mergeCell ref="L56:N56"/>
    <mergeCell ref="L150:O150"/>
    <mergeCell ref="L37:O37"/>
    <mergeCell ref="L38:O38"/>
    <mergeCell ref="L91:O91"/>
    <mergeCell ref="L92:O92"/>
    <mergeCell ref="L93:O93"/>
    <mergeCell ref="L39:P39"/>
    <mergeCell ref="L40:P40"/>
    <mergeCell ref="L135:N135"/>
    <mergeCell ref="L76:O76"/>
    <mergeCell ref="L140:O140"/>
    <mergeCell ref="L78:O78"/>
    <mergeCell ref="L79:O79"/>
    <mergeCell ref="L87:O87"/>
    <mergeCell ref="L88:O88"/>
    <mergeCell ref="L142:O14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PEH TERAMPIL MAX</vt:lpstr>
      <vt:lpstr>PEH AHLI MAX</vt:lpstr>
      <vt:lpstr>Rekap</vt:lpstr>
      <vt:lpstr>'PEH AHLI MAX'!Print_Area</vt:lpstr>
      <vt:lpstr>'PEH TERAMPIL MAX'!Print_Area</vt:lpstr>
      <vt:lpstr>'PEH AHLI MAX'!Print_Titles</vt:lpstr>
      <vt:lpstr>'PEH TERAMPIL MAX'!Print_Titles</vt:lpstr>
    </vt:vector>
  </TitlesOfParts>
  <Company>Data &amp; Informasi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Hendra Gunawan</dc:creator>
  <cp:lastModifiedBy>ACC-6</cp:lastModifiedBy>
  <cp:lastPrinted>2018-03-02T00:42:22Z</cp:lastPrinted>
  <dcterms:created xsi:type="dcterms:W3CDTF">2009-12-30T01:44:46Z</dcterms:created>
  <dcterms:modified xsi:type="dcterms:W3CDTF">2018-03-02T00:42:27Z</dcterms:modified>
</cp:coreProperties>
</file>